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2060\令和07年度\003_資格賦課\◆資格賦課共通\■新年度準備\７年度用\"/>
    </mc:Choice>
  </mc:AlternateContent>
  <xr:revisionPtr revIDLastSave="0" documentId="8_{50CE41B2-FFE6-4EB3-B410-63A8440B15AD}" xr6:coauthVersionLast="47" xr6:coauthVersionMax="47" xr10:uidLastSave="{00000000-0000-0000-0000-000000000000}"/>
  <workbookProtection workbookAlgorithmName="SHA-512" workbookHashValue="vp8uo9p3Jg7tI79Cjz2/PNsrj8oOTghhIHmVofZCsJWY9nzILqGwyJRfuMUIBszIiJYUHkZUh38viMC+bwkRFQ==" workbookSaltValue="AfixG9ChvbxGVW33qxu3eQ==" workbookSpinCount="100000" lockStructure="1"/>
  <bookViews>
    <workbookView xWindow="-120" yWindow="-120" windowWidth="20730" windowHeight="11160" firstSheet="3" activeTab="3" xr2:uid="{00000000-000D-0000-FFFF-FFFF00000000}"/>
  </bookViews>
  <sheets>
    <sheet name="マニュアル" sheetId="5" state="hidden" r:id="rId1"/>
    <sheet name="設定" sheetId="3" state="hidden" r:id="rId2"/>
    <sheet name="計算" sheetId="4" state="hidden" r:id="rId3"/>
    <sheet name="国民健康保険料　試算シート" sheetId="2" r:id="rId4"/>
    <sheet name="給与所得の源泉徴収票" sheetId="6" r:id="rId5"/>
    <sheet name="公的年金等の源泉徴収票" sheetId="7" r:id="rId6"/>
    <sheet name="確定申告書" sheetId="8" r:id="rId7"/>
  </sheets>
  <definedNames>
    <definedName name="_2022_4">'国民健康保険料　試算シート'!$C$20</definedName>
    <definedName name="_xlnm.Print_Area" localSheetId="3">'国民健康保険料　試算シート'!$A$1:$AM$50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 l="1"/>
  <c r="B8" i="4" l="1"/>
  <c r="B7" i="4"/>
  <c r="B6" i="4"/>
  <c r="B5" i="4"/>
  <c r="B4" i="4"/>
  <c r="B3" i="4"/>
  <c r="T6" i="2" l="1"/>
  <c r="F15" i="2"/>
  <c r="F16" i="2"/>
  <c r="F17" i="2"/>
  <c r="F18" i="2"/>
  <c r="F13" i="2"/>
  <c r="D8" i="2" s="1"/>
  <c r="S34" i="4"/>
  <c r="S22" i="4"/>
  <c r="S46" i="4"/>
  <c r="C4" i="3"/>
  <c r="E4" i="3" s="1"/>
  <c r="K7" i="3"/>
  <c r="B8" i="3"/>
  <c r="E7" i="4" s="1"/>
  <c r="M17" i="2" s="1"/>
  <c r="M8" i="3"/>
  <c r="P3" i="4" s="1"/>
  <c r="X13" i="2" s="1"/>
  <c r="L8" i="3"/>
  <c r="O3" i="4" s="1"/>
  <c r="W13" i="2" s="1"/>
  <c r="K8" i="3"/>
  <c r="N3" i="4" s="1"/>
  <c r="V13" i="2" s="1"/>
  <c r="J8" i="3"/>
  <c r="M6" i="4" s="1"/>
  <c r="U16" i="2" s="1"/>
  <c r="I8" i="3"/>
  <c r="L3" i="4" s="1"/>
  <c r="T13" i="2" s="1"/>
  <c r="H8" i="3"/>
  <c r="K5" i="4" s="1"/>
  <c r="G8" i="3"/>
  <c r="J4" i="4" s="1"/>
  <c r="R14" i="2" s="1"/>
  <c r="F8" i="3"/>
  <c r="I6" i="4" s="1"/>
  <c r="Q16" i="2" s="1"/>
  <c r="E8" i="3"/>
  <c r="H3" i="4" s="1"/>
  <c r="P13" i="2" s="1"/>
  <c r="D8" i="3"/>
  <c r="G7" i="4" s="1"/>
  <c r="O17" i="2" s="1"/>
  <c r="C8" i="3"/>
  <c r="F3" i="4" s="1"/>
  <c r="N13" i="2" s="1"/>
  <c r="M7" i="3"/>
  <c r="L7" i="3"/>
  <c r="C7" i="3"/>
  <c r="D7" i="3"/>
  <c r="E7" i="3"/>
  <c r="F7" i="3"/>
  <c r="G7" i="3"/>
  <c r="H7" i="3"/>
  <c r="I7" i="3"/>
  <c r="J7" i="3"/>
  <c r="B7" i="3"/>
  <c r="F14" i="2"/>
  <c r="C4" i="4" l="1"/>
  <c r="D4" i="4" s="1"/>
  <c r="O6" i="4"/>
  <c r="W16" i="2" s="1"/>
  <c r="H5" i="4"/>
  <c r="P15" i="2" s="1"/>
  <c r="H4" i="4"/>
  <c r="P14" i="2" s="1"/>
  <c r="H7" i="4"/>
  <c r="P17" i="2" s="1"/>
  <c r="O8" i="4"/>
  <c r="W18" i="2" s="1"/>
  <c r="O4" i="4"/>
  <c r="W14" i="2" s="1"/>
  <c r="N5" i="4"/>
  <c r="V15" i="2" s="1"/>
  <c r="N4" i="4"/>
  <c r="V14" i="2" s="1"/>
  <c r="H8" i="4"/>
  <c r="P18" i="2" s="1"/>
  <c r="L8" i="4"/>
  <c r="T18" i="2" s="1"/>
  <c r="O7" i="4"/>
  <c r="W17" i="2" s="1"/>
  <c r="H6" i="4"/>
  <c r="P16" i="2" s="1"/>
  <c r="L7" i="4"/>
  <c r="T17" i="2" s="1"/>
  <c r="L5" i="4"/>
  <c r="T15" i="2" s="1"/>
  <c r="O5" i="4"/>
  <c r="W15" i="2" s="1"/>
  <c r="F4" i="4"/>
  <c r="N14" i="2" s="1"/>
  <c r="F7" i="4"/>
  <c r="N17" i="2" s="1"/>
  <c r="F6" i="4"/>
  <c r="N16" i="2" s="1"/>
  <c r="F8" i="4"/>
  <c r="N18" i="2" s="1"/>
  <c r="G4" i="4"/>
  <c r="O14" i="2" s="1"/>
  <c r="F5" i="4"/>
  <c r="N15" i="2" s="1"/>
  <c r="L4" i="4"/>
  <c r="T14" i="2" s="1"/>
  <c r="N8" i="4"/>
  <c r="V18" i="2" s="1"/>
  <c r="M4" i="4"/>
  <c r="U14" i="2" s="1"/>
  <c r="J3" i="4"/>
  <c r="R13" i="2" s="1"/>
  <c r="N7" i="4"/>
  <c r="V17" i="2" s="1"/>
  <c r="K3" i="4"/>
  <c r="S13" i="2" s="1"/>
  <c r="L6" i="4"/>
  <c r="T16" i="2" s="1"/>
  <c r="I3" i="4"/>
  <c r="Q13" i="2" s="1"/>
  <c r="I5" i="4"/>
  <c r="Q15" i="2" s="1"/>
  <c r="N6" i="4"/>
  <c r="V16" i="2" s="1"/>
  <c r="K8" i="4"/>
  <c r="S18" i="2" s="1"/>
  <c r="K6" i="4"/>
  <c r="S16" i="2" s="1"/>
  <c r="M5" i="4"/>
  <c r="U15" i="2" s="1"/>
  <c r="J5" i="4"/>
  <c r="R15" i="2" s="1"/>
  <c r="J7" i="4"/>
  <c r="R17" i="2" s="1"/>
  <c r="I8" i="4"/>
  <c r="Q18" i="2" s="1"/>
  <c r="K4" i="4"/>
  <c r="S14" i="2" s="1"/>
  <c r="J8" i="4"/>
  <c r="R18" i="2" s="1"/>
  <c r="M8" i="4"/>
  <c r="U18" i="2" s="1"/>
  <c r="S15" i="2"/>
  <c r="E3" i="4"/>
  <c r="M13" i="2" s="1"/>
  <c r="E4" i="4"/>
  <c r="M14" i="2" s="1"/>
  <c r="J6" i="4"/>
  <c r="R16" i="2" s="1"/>
  <c r="I4" i="4"/>
  <c r="Q14" i="2" s="1"/>
  <c r="K7" i="4"/>
  <c r="S17" i="2" s="1"/>
  <c r="I7" i="4"/>
  <c r="Q17" i="2" s="1"/>
  <c r="G8" i="4"/>
  <c r="O18" i="2" s="1"/>
  <c r="G6" i="4"/>
  <c r="O16" i="2" s="1"/>
  <c r="C3" i="4"/>
  <c r="C7" i="4"/>
  <c r="C5" i="4"/>
  <c r="E8" i="4"/>
  <c r="M18" i="2" s="1"/>
  <c r="E6" i="4"/>
  <c r="M16" i="2" s="1"/>
  <c r="E5" i="4"/>
  <c r="G5" i="4"/>
  <c r="G3" i="4"/>
  <c r="M3" i="4"/>
  <c r="M7" i="4"/>
  <c r="U17" i="2" s="1"/>
  <c r="P4" i="4"/>
  <c r="P5" i="4"/>
  <c r="P8" i="4"/>
  <c r="X18" i="2" s="1"/>
  <c r="P7" i="4"/>
  <c r="X17" i="2" s="1"/>
  <c r="P6" i="4"/>
  <c r="X16" i="2" s="1"/>
  <c r="C8" i="4"/>
  <c r="C6" i="4"/>
  <c r="I16" i="2" s="1"/>
  <c r="I14" i="2" l="1"/>
  <c r="H10" i="4"/>
  <c r="O10" i="4"/>
  <c r="F10" i="4"/>
  <c r="L10" i="4"/>
  <c r="N10" i="4"/>
  <c r="X15" i="2"/>
  <c r="M15" i="2"/>
  <c r="O15" i="2"/>
  <c r="I10" i="4"/>
  <c r="J10" i="4"/>
  <c r="K10" i="4"/>
  <c r="L14" i="2"/>
  <c r="D6" i="4"/>
  <c r="R8" i="4"/>
  <c r="R7" i="4"/>
  <c r="Q7" i="4"/>
  <c r="R6" i="4"/>
  <c r="E10" i="4"/>
  <c r="Q8" i="4"/>
  <c r="I18" i="2"/>
  <c r="D8" i="4"/>
  <c r="I15" i="2"/>
  <c r="D5" i="4"/>
  <c r="I13" i="2"/>
  <c r="D3" i="4"/>
  <c r="L13" i="2" s="1"/>
  <c r="U13" i="2"/>
  <c r="M10" i="4"/>
  <c r="O13" i="2"/>
  <c r="G10" i="4"/>
  <c r="X14" i="2"/>
  <c r="P10" i="4"/>
  <c r="Q6" i="4"/>
  <c r="I17" i="2"/>
  <c r="D7" i="4"/>
  <c r="U6" i="4" l="1"/>
  <c r="I43" i="4" s="1"/>
  <c r="T8" i="4"/>
  <c r="S8" i="4"/>
  <c r="T7" i="4"/>
  <c r="K32" i="4" s="1"/>
  <c r="S7" i="4"/>
  <c r="T6" i="4"/>
  <c r="G31" i="4" s="1"/>
  <c r="S6" i="4"/>
  <c r="Q5" i="4"/>
  <c r="R5" i="4"/>
  <c r="U8" i="4"/>
  <c r="J45" i="4" s="1"/>
  <c r="U7" i="4"/>
  <c r="L16" i="2"/>
  <c r="L15" i="2"/>
  <c r="L17" i="2"/>
  <c r="Q10" i="4"/>
  <c r="R10" i="4"/>
  <c r="R4" i="4"/>
  <c r="Q4" i="4"/>
  <c r="L18" i="2"/>
  <c r="Q3" i="4"/>
  <c r="R3" i="4"/>
  <c r="Y18" i="2" l="1"/>
  <c r="F20" i="4"/>
  <c r="Y17" i="2"/>
  <c r="Y16" i="2"/>
  <c r="T3" i="4"/>
  <c r="U4" i="4"/>
  <c r="Q41" i="4" s="1"/>
  <c r="U3" i="4"/>
  <c r="L23" i="2" s="1"/>
  <c r="U5" i="4"/>
  <c r="M42" i="4" s="1"/>
  <c r="T4" i="4"/>
  <c r="S4" i="4"/>
  <c r="T5" i="4"/>
  <c r="F30" i="4" s="1"/>
  <c r="S5" i="4"/>
  <c r="H43" i="4"/>
  <c r="S3" i="4"/>
  <c r="N43" i="4"/>
  <c r="H27" i="2"/>
  <c r="Q43" i="4"/>
  <c r="J43" i="4"/>
  <c r="L43" i="4"/>
  <c r="P45" i="4"/>
  <c r="G43" i="4"/>
  <c r="K43" i="4"/>
  <c r="P43" i="4"/>
  <c r="F43" i="4"/>
  <c r="M43" i="4"/>
  <c r="I45" i="4"/>
  <c r="L28" i="2"/>
  <c r="N45" i="4"/>
  <c r="O45" i="4"/>
  <c r="J31" i="4"/>
  <c r="L26" i="2"/>
  <c r="O43" i="4"/>
  <c r="Q45" i="4"/>
  <c r="H45" i="4"/>
  <c r="G45" i="4"/>
  <c r="F45" i="4"/>
  <c r="M45" i="4"/>
  <c r="L45" i="4"/>
  <c r="K45" i="4"/>
  <c r="L32" i="4"/>
  <c r="O32" i="4"/>
  <c r="N32" i="4"/>
  <c r="Q32" i="4"/>
  <c r="J32" i="4"/>
  <c r="G32" i="4"/>
  <c r="H31" i="4"/>
  <c r="P31" i="4"/>
  <c r="H26" i="2"/>
  <c r="P32" i="4"/>
  <c r="M32" i="4"/>
  <c r="F32" i="4"/>
  <c r="I32" i="4"/>
  <c r="H32" i="4"/>
  <c r="J20" i="4"/>
  <c r="I31" i="4"/>
  <c r="Q31" i="4"/>
  <c r="N31" i="4"/>
  <c r="O31" i="4"/>
  <c r="L31" i="4"/>
  <c r="F31" i="4"/>
  <c r="M31" i="4"/>
  <c r="K31" i="4"/>
  <c r="Q20" i="4"/>
  <c r="K20" i="4"/>
  <c r="P20" i="4"/>
  <c r="I20" i="4"/>
  <c r="N20" i="4"/>
  <c r="G20" i="4"/>
  <c r="L20" i="4"/>
  <c r="O20" i="4"/>
  <c r="M20" i="4"/>
  <c r="E27" i="2"/>
  <c r="H20" i="4"/>
  <c r="N19" i="4"/>
  <c r="O19" i="4"/>
  <c r="E26" i="2"/>
  <c r="F19" i="4"/>
  <c r="G19" i="4"/>
  <c r="Q19" i="4"/>
  <c r="L19" i="4"/>
  <c r="M19" i="4"/>
  <c r="K19" i="4"/>
  <c r="P19" i="4"/>
  <c r="I19" i="4"/>
  <c r="H19" i="4"/>
  <c r="J19" i="4"/>
  <c r="J21" i="4"/>
  <c r="E28" i="2"/>
  <c r="I21" i="4"/>
  <c r="K21" i="4"/>
  <c r="F21" i="4"/>
  <c r="M21" i="4"/>
  <c r="O21" i="4"/>
  <c r="H21" i="4"/>
  <c r="L21" i="4"/>
  <c r="N21" i="4"/>
  <c r="G21" i="4"/>
  <c r="Q21" i="4"/>
  <c r="P21" i="4"/>
  <c r="J44" i="4"/>
  <c r="Q44" i="4"/>
  <c r="H44" i="4"/>
  <c r="I44" i="4"/>
  <c r="P44" i="4"/>
  <c r="M44" i="4"/>
  <c r="O44" i="4"/>
  <c r="F44" i="4"/>
  <c r="K44" i="4"/>
  <c r="N44" i="4"/>
  <c r="L27" i="2"/>
  <c r="G44" i="4"/>
  <c r="L44" i="4"/>
  <c r="Q33" i="4"/>
  <c r="M33" i="4"/>
  <c r="L33" i="4"/>
  <c r="J33" i="4"/>
  <c r="I33" i="4"/>
  <c r="P33" i="4"/>
  <c r="K33" i="4"/>
  <c r="H33" i="4"/>
  <c r="F33" i="4"/>
  <c r="O33" i="4"/>
  <c r="H28" i="2"/>
  <c r="G33" i="4"/>
  <c r="N33" i="4"/>
  <c r="L25" i="2" l="1"/>
  <c r="H42" i="4"/>
  <c r="O42" i="4"/>
  <c r="N42" i="4"/>
  <c r="J18" i="4"/>
  <c r="Y15" i="2"/>
  <c r="I41" i="4"/>
  <c r="Y14" i="2"/>
  <c r="Y13" i="2"/>
  <c r="K41" i="4"/>
  <c r="F41" i="4"/>
  <c r="O40" i="4"/>
  <c r="I42" i="4"/>
  <c r="G42" i="4"/>
  <c r="L40" i="4"/>
  <c r="H40" i="4"/>
  <c r="F40" i="4"/>
  <c r="M40" i="4"/>
  <c r="N40" i="4"/>
  <c r="P41" i="4"/>
  <c r="M41" i="4"/>
  <c r="J41" i="4"/>
  <c r="J40" i="4"/>
  <c r="P40" i="4"/>
  <c r="Q40" i="4"/>
  <c r="G41" i="4"/>
  <c r="J42" i="4"/>
  <c r="I40" i="4"/>
  <c r="L41" i="4"/>
  <c r="K42" i="4"/>
  <c r="L24" i="2"/>
  <c r="F42" i="4"/>
  <c r="K40" i="4"/>
  <c r="H41" i="4"/>
  <c r="O41" i="4"/>
  <c r="P42" i="4"/>
  <c r="G40" i="4"/>
  <c r="N41" i="4"/>
  <c r="Q42" i="4"/>
  <c r="L42" i="4"/>
  <c r="H25" i="2"/>
  <c r="I18" i="4"/>
  <c r="L30" i="4"/>
  <c r="E25" i="2"/>
  <c r="L18" i="4"/>
  <c r="O30" i="4"/>
  <c r="H30" i="4"/>
  <c r="Q30" i="4"/>
  <c r="M30" i="4"/>
  <c r="P30" i="4"/>
  <c r="I30" i="4"/>
  <c r="J30" i="4"/>
  <c r="K30" i="4"/>
  <c r="N30" i="4"/>
  <c r="G30" i="4"/>
  <c r="Q18" i="4"/>
  <c r="K18" i="4"/>
  <c r="F18" i="4"/>
  <c r="M18" i="4"/>
  <c r="N18" i="4"/>
  <c r="P18" i="4"/>
  <c r="G18" i="4"/>
  <c r="O18" i="4"/>
  <c r="H18" i="4"/>
  <c r="S45" i="4"/>
  <c r="S43" i="4"/>
  <c r="S32" i="4"/>
  <c r="S31" i="4"/>
  <c r="S20" i="4"/>
  <c r="S44" i="4"/>
  <c r="S33" i="4"/>
  <c r="P28" i="4"/>
  <c r="H23" i="2"/>
  <c r="G28" i="4"/>
  <c r="O28" i="4"/>
  <c r="N28" i="4"/>
  <c r="I28" i="4"/>
  <c r="K28" i="4"/>
  <c r="M28" i="4"/>
  <c r="F28" i="4"/>
  <c r="Q28" i="4"/>
  <c r="H28" i="4"/>
  <c r="J28" i="4"/>
  <c r="L28" i="4"/>
  <c r="M16" i="4"/>
  <c r="J16" i="4"/>
  <c r="O16" i="4"/>
  <c r="N16" i="4"/>
  <c r="I16" i="4"/>
  <c r="E23" i="2"/>
  <c r="H16" i="4"/>
  <c r="F16" i="4"/>
  <c r="Q16" i="4"/>
  <c r="K16" i="4"/>
  <c r="G16" i="4"/>
  <c r="L16" i="4"/>
  <c r="P16" i="4"/>
  <c r="N29" i="4"/>
  <c r="H24" i="2"/>
  <c r="G29" i="4"/>
  <c r="I29" i="4"/>
  <c r="O29" i="4"/>
  <c r="L29" i="4"/>
  <c r="F29" i="4"/>
  <c r="J29" i="4"/>
  <c r="M29" i="4"/>
  <c r="H29" i="4"/>
  <c r="Q29" i="4"/>
  <c r="K29" i="4"/>
  <c r="P29" i="4"/>
  <c r="S21" i="4"/>
  <c r="S19" i="4"/>
  <c r="K17" i="4"/>
  <c r="H17" i="4"/>
  <c r="G17" i="4"/>
  <c r="L17" i="4"/>
  <c r="N17" i="4"/>
  <c r="Q17" i="4"/>
  <c r="P17" i="4"/>
  <c r="O17" i="4"/>
  <c r="I17" i="4"/>
  <c r="J17" i="4"/>
  <c r="E24" i="2"/>
  <c r="M17" i="4"/>
  <c r="F17" i="4"/>
  <c r="G47" i="4" l="1"/>
  <c r="M47" i="4"/>
  <c r="Q47" i="4"/>
  <c r="K47" i="4"/>
  <c r="I47" i="4"/>
  <c r="N47" i="4"/>
  <c r="S42" i="4"/>
  <c r="F47" i="4"/>
  <c r="J47" i="4"/>
  <c r="P47" i="4"/>
  <c r="O47" i="4"/>
  <c r="S40" i="4"/>
  <c r="H47" i="4"/>
  <c r="S41" i="4"/>
  <c r="L47" i="4"/>
  <c r="S30" i="4"/>
  <c r="S18" i="4"/>
  <c r="S29" i="4"/>
  <c r="P23" i="4"/>
  <c r="G23" i="4"/>
  <c r="Q23" i="4"/>
  <c r="H23" i="4"/>
  <c r="I23" i="4"/>
  <c r="O23" i="4"/>
  <c r="M23" i="4"/>
  <c r="J35" i="4"/>
  <c r="Q35" i="4"/>
  <c r="M35" i="4"/>
  <c r="I35" i="4"/>
  <c r="O35" i="4"/>
  <c r="S17" i="4"/>
  <c r="L23" i="4"/>
  <c r="K23" i="4"/>
  <c r="F23" i="4"/>
  <c r="S16" i="4"/>
  <c r="N23" i="4"/>
  <c r="J23" i="4"/>
  <c r="L35" i="4"/>
  <c r="H35" i="4"/>
  <c r="F35" i="4"/>
  <c r="S28" i="4"/>
  <c r="K35" i="4"/>
  <c r="N35" i="4"/>
  <c r="G35" i="4"/>
  <c r="P35" i="4"/>
  <c r="S47" i="4" l="1"/>
  <c r="U10" i="4"/>
  <c r="J33" i="2" s="1"/>
  <c r="S35" i="4"/>
  <c r="T10" i="4" s="1"/>
  <c r="G33" i="2" s="1"/>
  <c r="S23" i="4"/>
  <c r="S10" i="4" s="1"/>
  <c r="D33" i="2" l="1"/>
  <c r="V10" i="4"/>
  <c r="G37" i="2" l="1"/>
  <c r="W10" i="4"/>
  <c r="G38" i="2" s="1"/>
</calcChain>
</file>

<file path=xl/sharedStrings.xml><?xml version="1.0" encoding="utf-8"?>
<sst xmlns="http://schemas.openxmlformats.org/spreadsheetml/2006/main" count="258" uniqueCount="158">
  <si>
    <t>生年月日</t>
    <rPh sb="0" eb="2">
      <t>セイネン</t>
    </rPh>
    <rPh sb="2" eb="4">
      <t>ガッピ</t>
    </rPh>
    <phoneticPr fontId="1"/>
  </si>
  <si>
    <t>年</t>
    <rPh sb="0" eb="1">
      <t>ネン</t>
    </rPh>
    <phoneticPr fontId="1"/>
  </si>
  <si>
    <t>年度</t>
    <rPh sb="0" eb="2">
      <t>ネンド</t>
    </rPh>
    <phoneticPr fontId="1"/>
  </si>
  <si>
    <t>給与収入</t>
    <rPh sb="0" eb="2">
      <t>キュウヨ</t>
    </rPh>
    <rPh sb="2" eb="4">
      <t>シュウニュウ</t>
    </rPh>
    <phoneticPr fontId="1"/>
  </si>
  <si>
    <t>給与所得</t>
    <rPh sb="0" eb="2">
      <t>キュウヨ</t>
    </rPh>
    <rPh sb="2" eb="4">
      <t>ショトク</t>
    </rPh>
    <phoneticPr fontId="1"/>
  </si>
  <si>
    <t>定額</t>
    <rPh sb="0" eb="2">
      <t>テイガク</t>
    </rPh>
    <phoneticPr fontId="1"/>
  </si>
  <si>
    <t>端数処理</t>
    <rPh sb="0" eb="2">
      <t>ハスウ</t>
    </rPh>
    <rPh sb="2" eb="4">
      <t>ショリ</t>
    </rPh>
    <phoneticPr fontId="1"/>
  </si>
  <si>
    <t>率</t>
    <rPh sb="0" eb="1">
      <t>リツ</t>
    </rPh>
    <phoneticPr fontId="1"/>
  </si>
  <si>
    <t>定額控除</t>
    <rPh sb="0" eb="2">
      <t>テイガク</t>
    </rPh>
    <rPh sb="2" eb="4">
      <t>コウジョ</t>
    </rPh>
    <phoneticPr fontId="1"/>
  </si>
  <si>
    <t>年金収入</t>
    <rPh sb="0" eb="2">
      <t>ネンキン</t>
    </rPh>
    <rPh sb="2" eb="4">
      <t>シュウニュウ</t>
    </rPh>
    <phoneticPr fontId="1"/>
  </si>
  <si>
    <t>年金所得</t>
    <rPh sb="0" eb="2">
      <t>ネンキン</t>
    </rPh>
    <rPh sb="2" eb="4">
      <t>ショトク</t>
    </rPh>
    <phoneticPr fontId="1"/>
  </si>
  <si>
    <t>年金収入</t>
    <rPh sb="0" eb="2">
      <t>ネンキン</t>
    </rPh>
    <phoneticPr fontId="1"/>
  </si>
  <si>
    <t>基礎控除額</t>
    <rPh sb="0" eb="2">
      <t>キソ</t>
    </rPh>
    <rPh sb="2" eb="5">
      <t>コウジョガク</t>
    </rPh>
    <phoneticPr fontId="1"/>
  </si>
  <si>
    <t>4月</t>
    <rPh sb="1" eb="2">
      <t>ガツ</t>
    </rPh>
    <phoneticPr fontId="1"/>
  </si>
  <si>
    <t>5月</t>
  </si>
  <si>
    <t>6月</t>
  </si>
  <si>
    <t>7月</t>
  </si>
  <si>
    <t>8月</t>
  </si>
  <si>
    <t>9月</t>
  </si>
  <si>
    <t>10月</t>
  </si>
  <si>
    <t>11月</t>
  </si>
  <si>
    <t>12月</t>
  </si>
  <si>
    <t>1月</t>
  </si>
  <si>
    <t>2月</t>
  </si>
  <si>
    <t>3月</t>
  </si>
  <si>
    <t>賦課基準額</t>
    <phoneticPr fontId="1"/>
  </si>
  <si>
    <t>加入月</t>
    <rPh sb="0" eb="2">
      <t>カニュウ</t>
    </rPh>
    <rPh sb="2" eb="3">
      <t>ツキ</t>
    </rPh>
    <phoneticPr fontId="1"/>
  </si>
  <si>
    <t>基礎分</t>
    <rPh sb="0" eb="2">
      <t>キソ</t>
    </rPh>
    <rPh sb="2" eb="3">
      <t>ブン</t>
    </rPh>
    <phoneticPr fontId="1"/>
  </si>
  <si>
    <t>支援金分</t>
    <rPh sb="0" eb="3">
      <t>シエンキン</t>
    </rPh>
    <rPh sb="3" eb="4">
      <t>ブン</t>
    </rPh>
    <phoneticPr fontId="1"/>
  </si>
  <si>
    <t>均等割額</t>
    <phoneticPr fontId="1"/>
  </si>
  <si>
    <t>所得割率</t>
    <phoneticPr fontId="1"/>
  </si>
  <si>
    <t>医療保険分</t>
  </si>
  <si>
    <t>後期高齢者支援金分</t>
  </si>
  <si>
    <t>介護分</t>
    <rPh sb="0" eb="2">
      <t>カイゴ</t>
    </rPh>
    <rPh sb="2" eb="3">
      <t>ブン</t>
    </rPh>
    <phoneticPr fontId="1"/>
  </si>
  <si>
    <t>介護保険分</t>
  </si>
  <si>
    <t>介護月</t>
    <rPh sb="0" eb="2">
      <t>カイゴ</t>
    </rPh>
    <rPh sb="2" eb="3">
      <t>ツキ</t>
    </rPh>
    <phoneticPr fontId="1"/>
  </si>
  <si>
    <t>限度額</t>
    <rPh sb="0" eb="3">
      <t>ゲンドガク</t>
    </rPh>
    <phoneticPr fontId="1"/>
  </si>
  <si>
    <t>世帯員Ａ</t>
    <rPh sb="0" eb="3">
      <t>セタイイン</t>
    </rPh>
    <phoneticPr fontId="1"/>
  </si>
  <si>
    <t>世帯員Ｂ</t>
    <rPh sb="0" eb="3">
      <t>セタイイン</t>
    </rPh>
    <phoneticPr fontId="1"/>
  </si>
  <si>
    <t>世帯員Ｃ</t>
    <rPh sb="0" eb="3">
      <t>セタイイン</t>
    </rPh>
    <phoneticPr fontId="1"/>
  </si>
  <si>
    <t>世帯員Ｄ</t>
    <rPh sb="0" eb="3">
      <t>セタイイン</t>
    </rPh>
    <phoneticPr fontId="1"/>
  </si>
  <si>
    <t>世帯員Ｅ</t>
    <rPh sb="0" eb="3">
      <t>セタイイン</t>
    </rPh>
    <phoneticPr fontId="1"/>
  </si>
  <si>
    <t>世帯員Ｆ</t>
    <rPh sb="0" eb="3">
      <t>セタイイン</t>
    </rPh>
    <phoneticPr fontId="1"/>
  </si>
  <si>
    <t>世帯</t>
    <rPh sb="0" eb="2">
      <t>セタイ</t>
    </rPh>
    <phoneticPr fontId="1"/>
  </si>
  <si>
    <t>入力例</t>
    <rPh sb="0" eb="3">
      <t>ニュウリョクレイ</t>
    </rPh>
    <phoneticPr fontId="1"/>
  </si>
  <si>
    <t>③</t>
    <phoneticPr fontId="1"/>
  </si>
  <si>
    <t>④</t>
    <phoneticPr fontId="1"/>
  </si>
  <si>
    <t>月</t>
    <rPh sb="0" eb="1">
      <t>ツキ</t>
    </rPh>
    <phoneticPr fontId="1"/>
  </si>
  <si>
    <t>月初</t>
    <rPh sb="0" eb="2">
      <t>ゲッショ</t>
    </rPh>
    <phoneticPr fontId="1"/>
  </si>
  <si>
    <t>月末</t>
    <rPh sb="0" eb="2">
      <t>ゲツマツ</t>
    </rPh>
    <phoneticPr fontId="1"/>
  </si>
  <si>
    <t>給与所得計算</t>
    <rPh sb="0" eb="2">
      <t>キュウヨ</t>
    </rPh>
    <rPh sb="2" eb="4">
      <t>ショトク</t>
    </rPh>
    <rPh sb="4" eb="6">
      <t>ケイサン</t>
    </rPh>
    <phoneticPr fontId="1"/>
  </si>
  <si>
    <t>年金所得計算</t>
    <rPh sb="0" eb="2">
      <t>ネンキン</t>
    </rPh>
    <rPh sb="2" eb="4">
      <t>ショトク</t>
    </rPh>
    <rPh sb="4" eb="6">
      <t>ケイサン</t>
    </rPh>
    <phoneticPr fontId="1"/>
  </si>
  <si>
    <t>６５歳未満</t>
    <rPh sb="2" eb="3">
      <t>サイ</t>
    </rPh>
    <rPh sb="3" eb="5">
      <t>ミマン</t>
    </rPh>
    <phoneticPr fontId="1"/>
  </si>
  <si>
    <t>６５歳以上</t>
    <rPh sb="2" eb="3">
      <t>サイ</t>
    </rPh>
    <rPh sb="3" eb="5">
      <t>イジョウ</t>
    </rPh>
    <phoneticPr fontId="1"/>
  </si>
  <si>
    <t>①</t>
    <phoneticPr fontId="1"/>
  </si>
  <si>
    <t>世帯員Ａ</t>
  </si>
  <si>
    <t>世帯員Ｂ</t>
  </si>
  <si>
    <t>世帯員Ｃ</t>
  </si>
  <si>
    <t>世帯員Ｄ</t>
  </si>
  <si>
    <t>世帯員Ｅ</t>
  </si>
  <si>
    <t>世帯員Ｆ</t>
  </si>
  <si>
    <t>年間</t>
    <rPh sb="0" eb="2">
      <t>ネンカン</t>
    </rPh>
    <phoneticPr fontId="1"/>
  </si>
  <si>
    <t>平均</t>
    <rPh sb="0" eb="2">
      <t>ヘイキン</t>
    </rPh>
    <phoneticPr fontId="1"/>
  </si>
  <si>
    <t>1.年次更新時の変更方法</t>
    <rPh sb="2" eb="4">
      <t>ネンジ</t>
    </rPh>
    <rPh sb="4" eb="6">
      <t>コウシン</t>
    </rPh>
    <rPh sb="6" eb="7">
      <t>ジ</t>
    </rPh>
    <rPh sb="8" eb="10">
      <t>ヘンコウ</t>
    </rPh>
    <rPh sb="10" eb="12">
      <t>ホウホウ</t>
    </rPh>
    <phoneticPr fontId="1"/>
  </si>
  <si>
    <t>※　黄色のセル以外を修正する時は注意してください</t>
    <rPh sb="2" eb="4">
      <t>キイロ</t>
    </rPh>
    <rPh sb="7" eb="9">
      <t>イガイ</t>
    </rPh>
    <rPh sb="10" eb="12">
      <t>シュウセイ</t>
    </rPh>
    <rPh sb="14" eb="15">
      <t>トキ</t>
    </rPh>
    <rPh sb="16" eb="18">
      <t>チュウイ</t>
    </rPh>
    <phoneticPr fontId="1"/>
  </si>
  <si>
    <t>基礎控除</t>
    <rPh sb="0" eb="2">
      <t>キソ</t>
    </rPh>
    <rPh sb="2" eb="4">
      <t>コウジョ</t>
    </rPh>
    <phoneticPr fontId="1"/>
  </si>
  <si>
    <t>✮管理者用マニュアル✮</t>
    <rPh sb="1" eb="4">
      <t>カンリシャ</t>
    </rPh>
    <rPh sb="4" eb="5">
      <t>ヨウ</t>
    </rPh>
    <phoneticPr fontId="1"/>
  </si>
  <si>
    <t>「設定」シートを修正することにより、年度の更新を行うことができます。</t>
    <rPh sb="1" eb="3">
      <t>セッテイ</t>
    </rPh>
    <rPh sb="8" eb="10">
      <t>シュウセイ</t>
    </rPh>
    <rPh sb="18" eb="20">
      <t>ネンド</t>
    </rPh>
    <rPh sb="21" eb="23">
      <t>コウシン</t>
    </rPh>
    <rPh sb="24" eb="25">
      <t>オコナ</t>
    </rPh>
    <phoneticPr fontId="1"/>
  </si>
  <si>
    <t>①年度の修正</t>
    <rPh sb="1" eb="3">
      <t>ネンド</t>
    </rPh>
    <rPh sb="4" eb="6">
      <t>シュウセイ</t>
    </rPh>
    <phoneticPr fontId="1"/>
  </si>
  <si>
    <t>②基礎控除額の修正</t>
    <rPh sb="1" eb="3">
      <t>キソ</t>
    </rPh>
    <rPh sb="3" eb="6">
      <t>コウジョガク</t>
    </rPh>
    <rPh sb="7" eb="9">
      <t>シュウセイ</t>
    </rPh>
    <phoneticPr fontId="1"/>
  </si>
  <si>
    <t>⑥ファイル属性の修正</t>
    <rPh sb="5" eb="7">
      <t>ゾクセイ</t>
    </rPh>
    <rPh sb="8" eb="10">
      <t>シュウセイ</t>
    </rPh>
    <phoneticPr fontId="1"/>
  </si>
  <si>
    <t>必要によりブック属性を修正します。</t>
    <rPh sb="0" eb="2">
      <t>ヒツヨウ</t>
    </rPh>
    <rPh sb="8" eb="10">
      <t>ゾクセイ</t>
    </rPh>
    <rPh sb="11" eb="13">
      <t>シュウセイ</t>
    </rPh>
    <phoneticPr fontId="1"/>
  </si>
  <si>
    <t>2.利用者用ワークシートの作成方法</t>
    <rPh sb="2" eb="5">
      <t>リヨウシャ</t>
    </rPh>
    <rPh sb="5" eb="6">
      <t>ヨウ</t>
    </rPh>
    <rPh sb="13" eb="15">
      <t>サクセイ</t>
    </rPh>
    <rPh sb="15" eb="17">
      <t>ホウホウ</t>
    </rPh>
    <phoneticPr fontId="1"/>
  </si>
  <si>
    <t>「管理者用ワークシート」を元に「利用者用ワークシート」を作成します。</t>
    <rPh sb="1" eb="4">
      <t>カンリシャ</t>
    </rPh>
    <rPh sb="4" eb="5">
      <t>ヨウ</t>
    </rPh>
    <rPh sb="13" eb="14">
      <t>モト</t>
    </rPh>
    <rPh sb="16" eb="19">
      <t>リヨウシャ</t>
    </rPh>
    <rPh sb="19" eb="20">
      <t>ヨウ</t>
    </rPh>
    <rPh sb="28" eb="30">
      <t>サクセイ</t>
    </rPh>
    <phoneticPr fontId="1"/>
  </si>
  <si>
    <t>①不要なシートを非表示にします。</t>
    <rPh sb="1" eb="3">
      <t>フヨウ</t>
    </rPh>
    <rPh sb="8" eb="11">
      <t>ヒヒョウジ</t>
    </rPh>
    <phoneticPr fontId="1"/>
  </si>
  <si>
    <t>マニュアル，設定，計算の各シートを選択します。（複数シートを選択するには、[Ctrl]を押しながら選択します。）</t>
    <rPh sb="6" eb="8">
      <t>セッテイ</t>
    </rPh>
    <rPh sb="9" eb="11">
      <t>ケイサン</t>
    </rPh>
    <rPh sb="12" eb="13">
      <t>カク</t>
    </rPh>
    <rPh sb="17" eb="19">
      <t>センタク</t>
    </rPh>
    <rPh sb="24" eb="26">
      <t>フクスウ</t>
    </rPh>
    <rPh sb="30" eb="32">
      <t>センタク</t>
    </rPh>
    <rPh sb="44" eb="45">
      <t>オ</t>
    </rPh>
    <rPh sb="49" eb="51">
      <t>センタク</t>
    </rPh>
    <phoneticPr fontId="1"/>
  </si>
  <si>
    <r>
      <t>変更可能な設定項目は以下の通りです。（「設定」シートの</t>
    </r>
    <r>
      <rPr>
        <u/>
        <sz val="11"/>
        <rFont val="ＭＳ Ｐゴシック"/>
        <family val="3"/>
        <charset val="128"/>
      </rPr>
      <t>黄色いセル</t>
    </r>
    <r>
      <rPr>
        <sz val="11"/>
        <rFont val="ＭＳ Ｐゴシック"/>
        <family val="3"/>
        <charset val="128"/>
      </rPr>
      <t>部分）</t>
    </r>
    <rPh sb="0" eb="2">
      <t>ヘンコウ</t>
    </rPh>
    <rPh sb="2" eb="4">
      <t>カノウ</t>
    </rPh>
    <rPh sb="5" eb="7">
      <t>セッテイ</t>
    </rPh>
    <rPh sb="7" eb="9">
      <t>コウモク</t>
    </rPh>
    <rPh sb="10" eb="12">
      <t>イカ</t>
    </rPh>
    <rPh sb="13" eb="14">
      <t>トオ</t>
    </rPh>
    <rPh sb="20" eb="22">
      <t>セッテイ</t>
    </rPh>
    <rPh sb="27" eb="29">
      <t>キイロ</t>
    </rPh>
    <rPh sb="32" eb="34">
      <t>ブブン</t>
    </rPh>
    <phoneticPr fontId="1"/>
  </si>
  <si>
    <t>基礎控除額</t>
    <phoneticPr fontId="1"/>
  </si>
  <si>
    <t>後期高齢者支援金分（均等割額，所得割率，限度額）</t>
    <phoneticPr fontId="1"/>
  </si>
  <si>
    <t>介護保険分（均等割額，所得割率，限度額）</t>
    <phoneticPr fontId="1"/>
  </si>
  <si>
    <t>④後期高齢者支援金分（均等割額，所得割率，限度額）の修正</t>
    <phoneticPr fontId="1"/>
  </si>
  <si>
    <t>⑤介護保険分（均等割額，所得割率，限度額）の修正</t>
    <phoneticPr fontId="1"/>
  </si>
  <si>
    <r>
      <t>[メニューバー]より[ファイル]-[プロパティ]を選択し、</t>
    </r>
    <r>
      <rPr>
        <sz val="11"/>
        <color indexed="10"/>
        <rFont val="ＭＳ Ｐゴシック"/>
        <family val="3"/>
        <charset val="128"/>
      </rPr>
      <t>【図１】</t>
    </r>
    <r>
      <rPr>
        <sz val="11"/>
        <rFont val="ＭＳ Ｐゴシック"/>
        <family val="3"/>
        <charset val="128"/>
      </rPr>
      <t>を参考に必要箇所を変更してください。</t>
    </r>
    <rPh sb="25" eb="27">
      <t>センタク</t>
    </rPh>
    <rPh sb="30" eb="31">
      <t>ズ</t>
    </rPh>
    <rPh sb="34" eb="36">
      <t>サンコウ</t>
    </rPh>
    <rPh sb="37" eb="39">
      <t>ヒツヨウ</t>
    </rPh>
    <rPh sb="39" eb="41">
      <t>カショ</t>
    </rPh>
    <rPh sb="42" eb="44">
      <t>ヘンコウ</t>
    </rPh>
    <phoneticPr fontId="1"/>
  </si>
  <si>
    <t>②入力シートを保護し、必要な項目以外は修正できないようにします。</t>
    <rPh sb="1" eb="3">
      <t>ニュウリョク</t>
    </rPh>
    <rPh sb="7" eb="9">
      <t>ホゴ</t>
    </rPh>
    <rPh sb="11" eb="13">
      <t>ヒツヨウ</t>
    </rPh>
    <rPh sb="14" eb="16">
      <t>コウモク</t>
    </rPh>
    <rPh sb="16" eb="18">
      <t>イガイ</t>
    </rPh>
    <rPh sb="19" eb="21">
      <t>シュウセイ</t>
    </rPh>
    <phoneticPr fontId="1"/>
  </si>
  <si>
    <r>
      <t>"シート構成"にチェック☑が入っていることを確認し、パスワードを設定します。（</t>
    </r>
    <r>
      <rPr>
        <sz val="11"/>
        <color indexed="10"/>
        <rFont val="ＭＳ Ｐゴシック"/>
        <family val="3"/>
        <charset val="128"/>
      </rPr>
      <t>【図２】</t>
    </r>
    <r>
      <rPr>
        <sz val="11"/>
        <rFont val="ＭＳ Ｐゴシック"/>
        <family val="3"/>
        <charset val="128"/>
      </rPr>
      <t>参照）</t>
    </r>
    <rPh sb="4" eb="6">
      <t>コウセイ</t>
    </rPh>
    <rPh sb="14" eb="15">
      <t>ハイ</t>
    </rPh>
    <rPh sb="22" eb="24">
      <t>カクニン</t>
    </rPh>
    <rPh sb="32" eb="34">
      <t>セッテイ</t>
    </rPh>
    <rPh sb="40" eb="41">
      <t>ズ</t>
    </rPh>
    <rPh sb="43" eb="45">
      <t>サンショウ</t>
    </rPh>
    <phoneticPr fontId="1"/>
  </si>
  <si>
    <t>※下までスクロールさせて他にチェックされていないか確認してください。</t>
    <rPh sb="1" eb="2">
      <t>シタ</t>
    </rPh>
    <rPh sb="12" eb="13">
      <t>ホカ</t>
    </rPh>
    <rPh sb="25" eb="27">
      <t>カクニン</t>
    </rPh>
    <phoneticPr fontId="1"/>
  </si>
  <si>
    <t>パスワードを設定します。</t>
    <rPh sb="6" eb="8">
      <t>セッテイ</t>
    </rPh>
    <phoneticPr fontId="1"/>
  </si>
  <si>
    <r>
      <t>"シートとロックされたセルの内容を保護する"にチェック☑が入っていることを確認します。（</t>
    </r>
    <r>
      <rPr>
        <sz val="11"/>
        <color indexed="10"/>
        <rFont val="ＭＳ Ｐゴシック"/>
        <family val="3"/>
        <charset val="128"/>
      </rPr>
      <t>【図４】</t>
    </r>
    <r>
      <rPr>
        <sz val="11"/>
        <rFont val="ＭＳ Ｐゴシック"/>
        <family val="3"/>
        <charset val="128"/>
      </rPr>
      <t>参照）</t>
    </r>
    <rPh sb="14" eb="16">
      <t>ナイヨウ</t>
    </rPh>
    <rPh sb="17" eb="19">
      <t>ホゴ</t>
    </rPh>
    <rPh sb="29" eb="30">
      <t>ハイ</t>
    </rPh>
    <rPh sb="37" eb="39">
      <t>カクニン</t>
    </rPh>
    <rPh sb="45" eb="46">
      <t>ズ</t>
    </rPh>
    <rPh sb="48" eb="50">
      <t>サンショウ</t>
    </rPh>
    <phoneticPr fontId="1"/>
  </si>
  <si>
    <t>"ロックされたセル範囲の選択"と"ロックされていないセル範囲の選択"にチェック☑が入っていることを確認します。</t>
    <rPh sb="9" eb="11">
      <t>ハンイ</t>
    </rPh>
    <rPh sb="12" eb="14">
      <t>センタク</t>
    </rPh>
    <rPh sb="41" eb="42">
      <t>ハイ</t>
    </rPh>
    <rPh sb="49" eb="51">
      <t>カクニン</t>
    </rPh>
    <phoneticPr fontId="1"/>
  </si>
  <si>
    <t>③別名で保存する。</t>
    <rPh sb="1" eb="2">
      <t>ベツ</t>
    </rPh>
    <rPh sb="2" eb="3">
      <t>ナ</t>
    </rPh>
    <rPh sb="4" eb="6">
      <t>ホゾン</t>
    </rPh>
    <phoneticPr fontId="1"/>
  </si>
  <si>
    <t>[メニューバー]より[ファイル]-[名前を付けて保存]を選択します。</t>
    <rPh sb="18" eb="20">
      <t>ナマエ</t>
    </rPh>
    <rPh sb="21" eb="22">
      <t>ツ</t>
    </rPh>
    <rPh sb="24" eb="26">
      <t>ホゾン</t>
    </rPh>
    <rPh sb="28" eb="30">
      <t>センタク</t>
    </rPh>
    <phoneticPr fontId="1"/>
  </si>
  <si>
    <t>後期高齢者支援金分合計</t>
    <rPh sb="9" eb="11">
      <t>ゴウケイ</t>
    </rPh>
    <phoneticPr fontId="1"/>
  </si>
  <si>
    <t>介護保険分合計</t>
    <rPh sb="5" eb="7">
      <t>ゴウケイ</t>
    </rPh>
    <phoneticPr fontId="1"/>
  </si>
  <si>
    <t>[B4]のセルに西暦で入力してください。（例：2018）</t>
    <rPh sb="8" eb="10">
      <t>セイレキ</t>
    </rPh>
    <rPh sb="11" eb="13">
      <t>ニュウリョク</t>
    </rPh>
    <rPh sb="21" eb="22">
      <t>レイ</t>
    </rPh>
    <phoneticPr fontId="1"/>
  </si>
  <si>
    <t>右クリックし、［非表示］を選択します。</t>
    <rPh sb="0" eb="1">
      <t>ミギ</t>
    </rPh>
    <rPh sb="8" eb="11">
      <t>ヒヒョウジ</t>
    </rPh>
    <rPh sb="13" eb="15">
      <t>センタク</t>
    </rPh>
    <phoneticPr fontId="1"/>
  </si>
  <si>
    <t>【図２】シートの非表示を保護</t>
  </si>
  <si>
    <t>【図４】シートの保護</t>
  </si>
  <si>
    <t>【図１】ファイル属性の例</t>
    <phoneticPr fontId="1"/>
  </si>
  <si>
    <t>【図３】表示の変更</t>
  </si>
  <si>
    <t>介護保険料計算</t>
    <rPh sb="0" eb="2">
      <t>カイゴ</t>
    </rPh>
    <rPh sb="2" eb="5">
      <t>ホケンリョウ</t>
    </rPh>
    <rPh sb="5" eb="7">
      <t>ケイサン</t>
    </rPh>
    <phoneticPr fontId="1"/>
  </si>
  <si>
    <t>Ａ</t>
    <phoneticPr fontId="1"/>
  </si>
  <si>
    <t>Ｂ</t>
    <phoneticPr fontId="1"/>
  </si>
  <si>
    <t>Ｃ</t>
    <phoneticPr fontId="1"/>
  </si>
  <si>
    <t>Ｄ</t>
    <phoneticPr fontId="1"/>
  </si>
  <si>
    <t>Ｅ</t>
    <phoneticPr fontId="1"/>
  </si>
  <si>
    <t>Ｆ</t>
    <phoneticPr fontId="1"/>
  </si>
  <si>
    <t>基礎分保険料</t>
    <rPh sb="0" eb="2">
      <t>キソ</t>
    </rPh>
    <rPh sb="2" eb="3">
      <t>ブン</t>
    </rPh>
    <rPh sb="3" eb="6">
      <t>ホケンリョウ</t>
    </rPh>
    <phoneticPr fontId="1"/>
  </si>
  <si>
    <t>支援金分保険料</t>
    <rPh sb="0" eb="2">
      <t>シエン</t>
    </rPh>
    <rPh sb="2" eb="3">
      <t>キン</t>
    </rPh>
    <rPh sb="3" eb="4">
      <t>ブン</t>
    </rPh>
    <rPh sb="4" eb="7">
      <t>ホケンリョウ</t>
    </rPh>
    <phoneticPr fontId="1"/>
  </si>
  <si>
    <t>合計</t>
    <rPh sb="0" eb="2">
      <t>ゴウケイ</t>
    </rPh>
    <phoneticPr fontId="1"/>
  </si>
  <si>
    <t>4月</t>
    <rPh sb="1" eb="2">
      <t>ツキ</t>
    </rPh>
    <phoneticPr fontId="1"/>
  </si>
  <si>
    <t>⑦年度を変え、（設定シート、入力シート）現年度と区別するため、入力部分の色を変える。一度保存、コピーを作成し利用者用ワークシートを作成する。</t>
    <rPh sb="1" eb="3">
      <t>ネンド</t>
    </rPh>
    <rPh sb="4" eb="5">
      <t>カ</t>
    </rPh>
    <rPh sb="8" eb="10">
      <t>セッテイ</t>
    </rPh>
    <rPh sb="14" eb="16">
      <t>ニュウリョク</t>
    </rPh>
    <rPh sb="20" eb="21">
      <t>ウツツ</t>
    </rPh>
    <rPh sb="21" eb="23">
      <t>ネンド</t>
    </rPh>
    <rPh sb="24" eb="26">
      <t>クベツ</t>
    </rPh>
    <rPh sb="31" eb="33">
      <t>ニュウリョク</t>
    </rPh>
    <rPh sb="33" eb="35">
      <t>ブブン</t>
    </rPh>
    <rPh sb="36" eb="37">
      <t>イロ</t>
    </rPh>
    <rPh sb="38" eb="39">
      <t>カ</t>
    </rPh>
    <rPh sb="42" eb="44">
      <t>イチド</t>
    </rPh>
    <rPh sb="44" eb="46">
      <t>ホゾン</t>
    </rPh>
    <rPh sb="51" eb="53">
      <t>サクセイ</t>
    </rPh>
    <rPh sb="54" eb="57">
      <t>リヨウシャ</t>
    </rPh>
    <rPh sb="57" eb="58">
      <t>ヨウ</t>
    </rPh>
    <rPh sb="65" eb="67">
      <t>サクセイ</t>
    </rPh>
    <phoneticPr fontId="1"/>
  </si>
  <si>
    <t>[ファイル]→[ブックの保護]→[ブック構成の保護（Ｗ）]を選択します。</t>
    <rPh sb="12" eb="14">
      <t>ホゴ</t>
    </rPh>
    <rPh sb="20" eb="22">
      <t>コウセイ</t>
    </rPh>
    <rPh sb="23" eb="25">
      <t>ホゴ</t>
    </rPh>
    <rPh sb="30" eb="32">
      <t>センタク</t>
    </rPh>
    <phoneticPr fontId="1"/>
  </si>
  <si>
    <t>[ファイル]より[ファイル]-[オプション]-［詳細設定］を選択します。</t>
    <rPh sb="24" eb="26">
      <t>ショウサイ</t>
    </rPh>
    <rPh sb="26" eb="28">
      <t>セッテイ</t>
    </rPh>
    <rPh sb="30" eb="32">
      <t>センタク</t>
    </rPh>
    <phoneticPr fontId="1"/>
  </si>
  <si>
    <t>次のブックで作業するときの表示設定という項目の「シート見出しを表示する」のチェックをはずします。</t>
    <rPh sb="0" eb="1">
      <t>ツギ</t>
    </rPh>
    <rPh sb="6" eb="8">
      <t>サギョウ</t>
    </rPh>
    <rPh sb="13" eb="15">
      <t>ヒョウジ</t>
    </rPh>
    <rPh sb="15" eb="17">
      <t>セッテイ</t>
    </rPh>
    <rPh sb="20" eb="22">
      <t>コウモク</t>
    </rPh>
    <rPh sb="27" eb="29">
      <t>ミダ</t>
    </rPh>
    <rPh sb="31" eb="33">
      <t>ヒョウジ</t>
    </rPh>
    <phoneticPr fontId="1"/>
  </si>
  <si>
    <t>次のシートで作業するときの表示設定という項目の「枠線を表示する」「行列番号を表示する」のチェックをはずします。（【図３】参照）</t>
    <phoneticPr fontId="1"/>
  </si>
  <si>
    <t>②</t>
    <phoneticPr fontId="1"/>
  </si>
  <si>
    <t>受付</t>
    <rPh sb="0" eb="2">
      <t>ウケツケ</t>
    </rPh>
    <phoneticPr fontId="1"/>
  </si>
  <si>
    <t>1ヶ月平均</t>
    <phoneticPr fontId="1"/>
  </si>
  <si>
    <r>
      <t>窓口</t>
    </r>
    <r>
      <rPr>
        <sz val="10"/>
        <rFont val="ＭＳ Ｐゴシック"/>
        <family val="3"/>
        <charset val="128"/>
      </rPr>
      <t>　・　</t>
    </r>
    <r>
      <rPr>
        <sz val="14"/>
        <rFont val="ＭＳ Ｐゴシック"/>
        <family val="3"/>
        <charset val="128"/>
      </rPr>
      <t>TEL</t>
    </r>
    <rPh sb="0" eb="2">
      <t>マドグチ</t>
    </rPh>
    <phoneticPr fontId="1"/>
  </si>
  <si>
    <t>資料</t>
    <rPh sb="0" eb="2">
      <t>シリョウ</t>
    </rPh>
    <phoneticPr fontId="1"/>
  </si>
  <si>
    <t>[ファイル]→［ブックの保護］→［現在のシートの保護（P）］</t>
    <rPh sb="12" eb="14">
      <t>ホゴ</t>
    </rPh>
    <rPh sb="17" eb="19">
      <t>ゲンザイ</t>
    </rPh>
    <rPh sb="24" eb="26">
      <t>ホゴ</t>
    </rPh>
    <phoneticPr fontId="1"/>
  </si>
  <si>
    <t>　「加入月」は「データ」タブ→「データの入力規則」→「設定」の「元の値（Ｓ）」を修正する。</t>
    <rPh sb="2" eb="4">
      <t>カニュウ</t>
    </rPh>
    <rPh sb="4" eb="5">
      <t>ヅキ</t>
    </rPh>
    <rPh sb="20" eb="22">
      <t>ニュウリョク</t>
    </rPh>
    <rPh sb="22" eb="24">
      <t>キソク</t>
    </rPh>
    <rPh sb="27" eb="29">
      <t>セッテイ</t>
    </rPh>
    <rPh sb="32" eb="33">
      <t>モト</t>
    </rPh>
    <rPh sb="34" eb="35">
      <t>アタイ</t>
    </rPh>
    <rPh sb="40" eb="42">
      <t>シュウセイ</t>
    </rPh>
    <phoneticPr fontId="1"/>
  </si>
  <si>
    <t>給与所得
(非自発所得)</t>
    <rPh sb="2" eb="4">
      <t>ショトク</t>
    </rPh>
    <rPh sb="6" eb="9">
      <t>ヒジハツ</t>
    </rPh>
    <rPh sb="9" eb="11">
      <t>ショトク</t>
    </rPh>
    <phoneticPr fontId="1"/>
  </si>
  <si>
    <t>基礎分（均等割額，所得割率，限度額）</t>
    <rPh sb="0" eb="2">
      <t>キソ</t>
    </rPh>
    <phoneticPr fontId="1"/>
  </si>
  <si>
    <t>自動的に年度[C４]，標題[E4]，月初[B7~M7]，月末[B8~M8]が更新されます。念のため確認してください。</t>
    <rPh sb="0" eb="3">
      <t>ジドウテキ</t>
    </rPh>
    <rPh sb="4" eb="6">
      <t>ネンド</t>
    </rPh>
    <rPh sb="11" eb="13">
      <t>ヒョウダイ</t>
    </rPh>
    <rPh sb="18" eb="20">
      <t>ゲッショ</t>
    </rPh>
    <rPh sb="29" eb="30">
      <t>マツ</t>
    </rPh>
    <rPh sb="38" eb="40">
      <t>コウシン</t>
    </rPh>
    <rPh sb="45" eb="46">
      <t>ネン</t>
    </rPh>
    <rPh sb="49" eb="51">
      <t>カクニン</t>
    </rPh>
    <phoneticPr fontId="1"/>
  </si>
  <si>
    <t>③基礎分（均等割額，所得割率，限度額）の修正</t>
    <rPh sb="1" eb="3">
      <t>キソ</t>
    </rPh>
    <phoneticPr fontId="1"/>
  </si>
  <si>
    <t>[B52]のセルに均等割額を入力してください。（例:31200）</t>
    <rPh sb="9" eb="12">
      <t>キントウワリ</t>
    </rPh>
    <rPh sb="12" eb="13">
      <t>ガク</t>
    </rPh>
    <rPh sb="14" eb="16">
      <t>ニュウリョク</t>
    </rPh>
    <rPh sb="24" eb="25">
      <t>レイ</t>
    </rPh>
    <phoneticPr fontId="1"/>
  </si>
  <si>
    <t>[C52]のセルに所得割率を％で入力してください。（例:5.98）</t>
    <rPh sb="9" eb="11">
      <t>ショトク</t>
    </rPh>
    <rPh sb="11" eb="12">
      <t>ワリ</t>
    </rPh>
    <rPh sb="12" eb="13">
      <t>リツ</t>
    </rPh>
    <rPh sb="16" eb="18">
      <t>ニュウリョク</t>
    </rPh>
    <rPh sb="26" eb="27">
      <t>レイ</t>
    </rPh>
    <phoneticPr fontId="1"/>
  </si>
  <si>
    <t>[D52]のセルに限度額を入力してください。（例:510000）</t>
    <rPh sb="9" eb="11">
      <t>ゲンド</t>
    </rPh>
    <rPh sb="11" eb="12">
      <t>ガク</t>
    </rPh>
    <rPh sb="13" eb="15">
      <t>ニュウリョク</t>
    </rPh>
    <rPh sb="23" eb="24">
      <t>レイ</t>
    </rPh>
    <phoneticPr fontId="1"/>
  </si>
  <si>
    <t>[B56]のセルに均等割額を入力してください。（例:8700）</t>
    <rPh sb="9" eb="12">
      <t>キントウワリ</t>
    </rPh>
    <rPh sb="12" eb="13">
      <t>ガク</t>
    </rPh>
    <rPh sb="14" eb="16">
      <t>ニュウリョク</t>
    </rPh>
    <rPh sb="24" eb="25">
      <t>レイ</t>
    </rPh>
    <phoneticPr fontId="1"/>
  </si>
  <si>
    <t>[C56]のセルに所得割率を％で入力してください。（例:1.81）</t>
    <rPh sb="9" eb="11">
      <t>ショトク</t>
    </rPh>
    <rPh sb="11" eb="12">
      <t>ワリ</t>
    </rPh>
    <rPh sb="12" eb="13">
      <t>リツ</t>
    </rPh>
    <rPh sb="16" eb="18">
      <t>ニュウリョク</t>
    </rPh>
    <rPh sb="26" eb="27">
      <t>レイ</t>
    </rPh>
    <phoneticPr fontId="1"/>
  </si>
  <si>
    <t>[D56]のセルに限度額を入力してください。（例:140000）</t>
    <rPh sb="9" eb="11">
      <t>ゲンド</t>
    </rPh>
    <rPh sb="11" eb="12">
      <t>ガク</t>
    </rPh>
    <rPh sb="13" eb="15">
      <t>ニュウリョク</t>
    </rPh>
    <rPh sb="23" eb="24">
      <t>レイ</t>
    </rPh>
    <phoneticPr fontId="1"/>
  </si>
  <si>
    <t>[B60]のセルに均等割額を入力してください。（例:13200）</t>
    <rPh sb="9" eb="12">
      <t>キントウワリ</t>
    </rPh>
    <rPh sb="12" eb="13">
      <t>ガク</t>
    </rPh>
    <rPh sb="14" eb="16">
      <t>ニュウリョク</t>
    </rPh>
    <rPh sb="24" eb="25">
      <t>レイ</t>
    </rPh>
    <phoneticPr fontId="1"/>
  </si>
  <si>
    <t>[C60]のセルに所得割率を％で入力してください。（例:1.3）</t>
    <rPh sb="9" eb="11">
      <t>ショトク</t>
    </rPh>
    <rPh sb="11" eb="12">
      <t>ワリ</t>
    </rPh>
    <rPh sb="12" eb="13">
      <t>リツ</t>
    </rPh>
    <rPh sb="16" eb="18">
      <t>ニュウリョク</t>
    </rPh>
    <rPh sb="26" eb="27">
      <t>レイ</t>
    </rPh>
    <phoneticPr fontId="1"/>
  </si>
  <si>
    <t>[D60]のセルに限度額を入力してください。（例:120000）</t>
    <rPh sb="9" eb="11">
      <t>ゲンド</t>
    </rPh>
    <rPh sb="11" eb="12">
      <t>ガク</t>
    </rPh>
    <rPh sb="13" eb="15">
      <t>ニュウリョク</t>
    </rPh>
    <rPh sb="23" eb="24">
      <t>レイ</t>
    </rPh>
    <phoneticPr fontId="1"/>
  </si>
  <si>
    <t>基礎分合計</t>
    <rPh sb="0" eb="2">
      <t>キソ</t>
    </rPh>
    <rPh sb="3" eb="5">
      <t>ゴウケイ</t>
    </rPh>
    <phoneticPr fontId="1"/>
  </si>
  <si>
    <r>
      <t>【入力手順】</t>
    </r>
    <r>
      <rPr>
        <sz val="14"/>
        <rFont val="ＭＳ Ｐゴシック"/>
        <family val="3"/>
        <charset val="128"/>
      </rPr>
      <t xml:space="preserve">
        </t>
    </r>
    <r>
      <rPr>
        <u val="double"/>
        <sz val="14"/>
        <rFont val="ＭＳ Ｐゴシック"/>
        <family val="3"/>
        <charset val="128"/>
      </rPr>
      <t xml:space="preserve">  </t>
    </r>
    <r>
      <rPr>
        <b/>
        <u val="double"/>
        <sz val="16"/>
        <rFont val="ＭＳ Ｐゴシック"/>
        <family val="3"/>
        <charset val="128"/>
      </rPr>
      <t>※初めに「入力リセット」を押下してください。</t>
    </r>
    <r>
      <rPr>
        <sz val="14"/>
        <rFont val="ＭＳ Ｐゴシック"/>
        <family val="3"/>
        <charset val="128"/>
      </rPr>
      <t xml:space="preserve">
①　加入される方の全員分の「生年月日」を入力してください。
   　Ex)昭和５４年６月７日生まれの方の場合、S54.6.7と入力してください。(昭和：S　平成：H　令和：Ｒ）または西暦で1979/6/7と入力してください。
②～④　加入者ごとに前年中の給与収入・年金収入・その他の所得額を入力してください。
　　非自発的失業者の軽減制度を反映させて計算する場合は、「非」欄に〇を入力してください。（給与所得額を手計算で30/100して入力する必要はありません。また給与収入と給与所得の両方に入力しないように注意してください。）
⑤　加入日を入力してください。特に入力する必要のない場合は当年度の４月１日のままとしてください。（原則的に、加入月部分を直接削除しないでください。）
*入力後は必ず２点をしてもらってください。２点者は、①～⑤の入力項目を確認してください。
</t>
    </r>
    <rPh sb="1" eb="3">
      <t>ニュウリョク</t>
    </rPh>
    <rPh sb="3" eb="5">
      <t>テジュン</t>
    </rPh>
    <rPh sb="18" eb="19">
      <t>ハジ</t>
    </rPh>
    <rPh sb="22" eb="24">
      <t>ニュウリョク</t>
    </rPh>
    <rPh sb="30" eb="32">
      <t>オウカ</t>
    </rPh>
    <rPh sb="124" eb="125">
      <t>レイ</t>
    </rPh>
    <rPh sb="125" eb="126">
      <t>ワ</t>
    </rPh>
    <rPh sb="132" eb="134">
      <t>セイレキ</t>
    </rPh>
    <rPh sb="144" eb="146">
      <t>ニュウリョク</t>
    </rPh>
    <rPh sb="166" eb="167">
      <t>ゼン</t>
    </rPh>
    <rPh sb="200" eb="203">
      <t>ヒジハツ</t>
    </rPh>
    <rPh sb="203" eb="204">
      <t>テキ</t>
    </rPh>
    <rPh sb="204" eb="207">
      <t>シツギョウシャ</t>
    </rPh>
    <rPh sb="208" eb="210">
      <t>ケイゲン</t>
    </rPh>
    <rPh sb="210" eb="212">
      <t>セイド</t>
    </rPh>
    <rPh sb="213" eb="215">
      <t>ハンエイ</t>
    </rPh>
    <rPh sb="218" eb="220">
      <t>ケイサン</t>
    </rPh>
    <rPh sb="222" eb="224">
      <t>バアイ</t>
    </rPh>
    <rPh sb="227" eb="228">
      <t>ヒ</t>
    </rPh>
    <rPh sb="229" eb="230">
      <t>ラン</t>
    </rPh>
    <rPh sb="233" eb="235">
      <t>ニュウリョク</t>
    </rPh>
    <rPh sb="243" eb="245">
      <t>キュウヨ</t>
    </rPh>
    <rPh sb="245" eb="247">
      <t>ショトク</t>
    </rPh>
    <rPh sb="247" eb="248">
      <t>ガク</t>
    </rPh>
    <rPh sb="249" eb="250">
      <t>テ</t>
    </rPh>
    <rPh sb="250" eb="252">
      <t>ケイサン</t>
    </rPh>
    <rPh sb="261" eb="263">
      <t>ニュウリョク</t>
    </rPh>
    <rPh sb="265" eb="267">
      <t>ヒツヨウ</t>
    </rPh>
    <rPh sb="276" eb="278">
      <t>キュウヨ</t>
    </rPh>
    <rPh sb="278" eb="280">
      <t>シュウニュウ</t>
    </rPh>
    <rPh sb="281" eb="283">
      <t>キュウヨ</t>
    </rPh>
    <rPh sb="283" eb="285">
      <t>ショトク</t>
    </rPh>
    <rPh sb="286" eb="288">
      <t>リョウホウ</t>
    </rPh>
    <rPh sb="289" eb="291">
      <t>ニュウリョク</t>
    </rPh>
    <rPh sb="311" eb="313">
      <t>カニュウ</t>
    </rPh>
    <rPh sb="313" eb="314">
      <t>ビ</t>
    </rPh>
    <rPh sb="315" eb="317">
      <t>ニュウリョク</t>
    </rPh>
    <rPh sb="324" eb="325">
      <t>トク</t>
    </rPh>
    <rPh sb="326" eb="328">
      <t>ニュウリョク</t>
    </rPh>
    <rPh sb="330" eb="332">
      <t>ヒツヨウ</t>
    </rPh>
    <rPh sb="335" eb="337">
      <t>バアイ</t>
    </rPh>
    <rPh sb="338" eb="339">
      <t>トウ</t>
    </rPh>
    <rPh sb="339" eb="341">
      <t>ネンド</t>
    </rPh>
    <rPh sb="343" eb="344">
      <t>ガツ</t>
    </rPh>
    <rPh sb="345" eb="346">
      <t>ヒ</t>
    </rPh>
    <rPh sb="358" eb="361">
      <t>ゲンソクテキ</t>
    </rPh>
    <rPh sb="363" eb="365">
      <t>カニュウ</t>
    </rPh>
    <rPh sb="365" eb="366">
      <t>ヅキ</t>
    </rPh>
    <rPh sb="366" eb="368">
      <t>ブブン</t>
    </rPh>
    <rPh sb="369" eb="371">
      <t>チョクセツ</t>
    </rPh>
    <rPh sb="371" eb="373">
      <t>サクジョ</t>
    </rPh>
    <rPh sb="386" eb="389">
      <t>ニュウリョクゴ</t>
    </rPh>
    <rPh sb="390" eb="391">
      <t>カナラ</t>
    </rPh>
    <rPh sb="393" eb="394">
      <t>テン</t>
    </rPh>
    <rPh sb="407" eb="408">
      <t>テン</t>
    </rPh>
    <rPh sb="408" eb="409">
      <t>シャ</t>
    </rPh>
    <rPh sb="415" eb="417">
      <t>ニュウリョク</t>
    </rPh>
    <rPh sb="417" eb="419">
      <t>コウモク</t>
    </rPh>
    <rPh sb="420" eb="422">
      <t>カクニン</t>
    </rPh>
    <phoneticPr fontId="1"/>
  </si>
  <si>
    <t>給与所得計算表</t>
    <rPh sb="0" eb="2">
      <t>キュウヨ</t>
    </rPh>
    <rPh sb="2" eb="4">
      <t>ショトク</t>
    </rPh>
    <rPh sb="4" eb="6">
      <t>ケイサン</t>
    </rPh>
    <rPh sb="6" eb="7">
      <t>ヒョウ</t>
    </rPh>
    <phoneticPr fontId="1"/>
  </si>
  <si>
    <t>年金所得計算表</t>
    <rPh sb="0" eb="2">
      <t>ネンキン</t>
    </rPh>
    <rPh sb="2" eb="4">
      <t>ショトク</t>
    </rPh>
    <rPh sb="4" eb="6">
      <t>ケイサン</t>
    </rPh>
    <rPh sb="6" eb="7">
      <t>ヒョウ</t>
    </rPh>
    <phoneticPr fontId="1"/>
  </si>
  <si>
    <t>[B45]のセルに入力してください。（例:430000）</t>
    <rPh sb="9" eb="11">
      <t>ニュウリョク</t>
    </rPh>
    <rPh sb="19" eb="20">
      <t>レイ</t>
    </rPh>
    <phoneticPr fontId="1"/>
  </si>
  <si>
    <r>
      <t xml:space="preserve">【注意事項】
</t>
    </r>
    <r>
      <rPr>
        <sz val="14"/>
        <rFont val="ＭＳ Ｐゴシック"/>
        <family val="3"/>
        <charset val="128"/>
      </rPr>
      <t xml:space="preserve">
・あくまで試算ですので実際の保険料と異なることがあります。 あらかじめご了承いただける場合のみ、ご利用ください。
・国民健康保険の加入者が複数いる世帯で、加入者の加入・脱退月が一致しない場合（年度途中の加入・出生・後期加入）、一か月平均が正しく計算できません。
・国民健康保険料の算定額が限度額を超えた場合は、世帯員の個人別内訳は正しく計算されません。 
・国民健康保険の加入者が、専従者給与を支払い、又は受け取っている場合、計算が正しくならないことがあります。 
・国民健康保険加入者に短期、長期譲渡所得があった場合、計算が正しくならないことがあります。 
・均等割額の軽減制度、旧被扶養者の減免制度は、計算に反映されません。
</t>
    </r>
    <rPh sb="1" eb="3">
      <t>チュウイ</t>
    </rPh>
    <rPh sb="3" eb="5">
      <t>ジコウ</t>
    </rPh>
    <rPh sb="22" eb="25">
      <t>ホケンリョウ</t>
    </rPh>
    <rPh sb="44" eb="46">
      <t>リョウショウ</t>
    </rPh>
    <rPh sb="51" eb="53">
      <t>バアイ</t>
    </rPh>
    <rPh sb="57" eb="59">
      <t>リヨウ</t>
    </rPh>
    <rPh sb="66" eb="68">
      <t>コクミン</t>
    </rPh>
    <rPh sb="68" eb="70">
      <t>ケンコウ</t>
    </rPh>
    <rPh sb="70" eb="72">
      <t>ホケン</t>
    </rPh>
    <rPh sb="75" eb="76">
      <t>シャ</t>
    </rPh>
    <rPh sb="121" eb="122">
      <t>イッ</t>
    </rPh>
    <rPh sb="123" eb="124">
      <t>ゲツ</t>
    </rPh>
    <rPh sb="159" eb="161">
      <t>バアイ</t>
    </rPh>
    <rPh sb="305" eb="307">
      <t>ゲンメン</t>
    </rPh>
    <rPh sb="307" eb="309">
      <t>セイド</t>
    </rPh>
    <rPh sb="314" eb="316">
      <t>ハンエイ</t>
    </rPh>
    <phoneticPr fontId="1"/>
  </si>
  <si>
    <t>非自発</t>
    <rPh sb="0" eb="1">
      <t>ヒ</t>
    </rPh>
    <rPh sb="1" eb="2">
      <t>ジ</t>
    </rPh>
    <rPh sb="2" eb="3">
      <t>ハツ</t>
    </rPh>
    <phoneticPr fontId="1"/>
  </si>
  <si>
    <t>個人別基礎分</t>
    <rPh sb="0" eb="2">
      <t>コジン</t>
    </rPh>
    <rPh sb="2" eb="3">
      <t>ベツ</t>
    </rPh>
    <rPh sb="3" eb="5">
      <t>キソ</t>
    </rPh>
    <rPh sb="5" eb="6">
      <t>ブン</t>
    </rPh>
    <phoneticPr fontId="1"/>
  </si>
  <si>
    <t>個人別後期高齢者支援金</t>
    <rPh sb="0" eb="2">
      <t>コジン</t>
    </rPh>
    <rPh sb="2" eb="3">
      <t>ベツ</t>
    </rPh>
    <rPh sb="3" eb="5">
      <t>コウキ</t>
    </rPh>
    <rPh sb="5" eb="7">
      <t>コウレイ</t>
    </rPh>
    <rPh sb="7" eb="8">
      <t>モノ</t>
    </rPh>
    <rPh sb="8" eb="10">
      <t>シエン</t>
    </rPh>
    <rPh sb="10" eb="11">
      <t>キン</t>
    </rPh>
    <phoneticPr fontId="1"/>
  </si>
  <si>
    <t>個人別介護保険分</t>
    <rPh sb="0" eb="2">
      <t>コジン</t>
    </rPh>
    <rPh sb="2" eb="3">
      <t>ベツ</t>
    </rPh>
    <rPh sb="3" eb="5">
      <t>カイゴ</t>
    </rPh>
    <rPh sb="5" eb="8">
      <t>ホケンブン</t>
    </rPh>
    <phoneticPr fontId="1"/>
  </si>
  <si>
    <t>給与収入</t>
    <phoneticPr fontId="1"/>
  </si>
  <si>
    <t>賦課基準額</t>
    <phoneticPr fontId="1"/>
  </si>
  <si>
    <t>未就学児　　判定年月日</t>
    <rPh sb="0" eb="4">
      <t>ミシュウガクジ</t>
    </rPh>
    <rPh sb="6" eb="8">
      <t>ハンテイ</t>
    </rPh>
    <rPh sb="8" eb="11">
      <t>ネンガッピ</t>
    </rPh>
    <phoneticPr fontId="1"/>
  </si>
  <si>
    <t>メモ欄</t>
    <rPh sb="2" eb="3">
      <t>ラン</t>
    </rPh>
    <phoneticPr fontId="1"/>
  </si>
  <si>
    <r>
      <t>確定申告書</t>
    </r>
    <r>
      <rPr>
        <sz val="11"/>
        <rFont val="ＭＳ Ｐゴシック"/>
        <family val="3"/>
        <charset val="128"/>
      </rPr>
      <t>　・　源泉徴収票　・　住民税通知書</t>
    </r>
    <rPh sb="0" eb="2">
      <t>カクテイ</t>
    </rPh>
    <rPh sb="2" eb="4">
      <t>シンコク</t>
    </rPh>
    <rPh sb="4" eb="5">
      <t>ショ</t>
    </rPh>
    <rPh sb="8" eb="13">
      <t>ゲンセンチョウシュウヒョウ</t>
    </rPh>
    <rPh sb="16" eb="19">
      <t>ジュウミンゼイ</t>
    </rPh>
    <rPh sb="19" eb="22">
      <t>ツウチショ</t>
    </rPh>
    <phoneticPr fontId="1"/>
  </si>
  <si>
    <t>未就学児の判定年月日を１年追加変更する</t>
    <rPh sb="0" eb="4">
      <t>ミシュウガクジ</t>
    </rPh>
    <rPh sb="5" eb="7">
      <t>ハンテイ</t>
    </rPh>
    <rPh sb="7" eb="10">
      <t>ネンガッピ</t>
    </rPh>
    <rPh sb="12" eb="13">
      <t>ネン</t>
    </rPh>
    <rPh sb="13" eb="15">
      <t>ツイカ</t>
    </rPh>
    <rPh sb="15" eb="17">
      <t>ヘンコウ</t>
    </rPh>
    <phoneticPr fontId="1"/>
  </si>
  <si>
    <t>確定申告書に記載の所得</t>
    <rPh sb="0" eb="5">
      <t>カクテイシンコクショ</t>
    </rPh>
    <rPh sb="6" eb="8">
      <t>キサイ</t>
    </rPh>
    <rPh sb="9" eb="11">
      <t>ショトク</t>
    </rPh>
    <phoneticPr fontId="1"/>
  </si>
  <si>
    <t>個人別保険料</t>
    <rPh sb="0" eb="3">
      <t>コジンベツ</t>
    </rPh>
    <rPh sb="3" eb="6">
      <t>ホケンリョウ</t>
    </rPh>
    <phoneticPr fontId="1"/>
  </si>
  <si>
    <t>世帯の概算保険料</t>
    <rPh sb="0" eb="2">
      <t>セタイ</t>
    </rPh>
    <rPh sb="3" eb="5">
      <t>ガイサン</t>
    </rPh>
    <rPh sb="7" eb="8">
      <t>リョウ</t>
    </rPh>
    <phoneticPr fontId="1"/>
  </si>
  <si>
    <t>※国民健康保険料は、通常、毎月払いではなく後払
　いのため、実際の一回あたりのお支払い金額は
　１か月平均金額より高くなる場合があります。</t>
    <rPh sb="51" eb="53">
      <t>ヘイキン</t>
    </rPh>
    <phoneticPr fontId="1"/>
  </si>
  <si>
    <t>　</t>
  </si>
  <si>
    <r>
      <rPr>
        <sz val="20"/>
        <color rgb="FFFF0000"/>
        <rFont val="HG丸ｺﾞｼｯｸM-PRO"/>
        <family val="3"/>
        <charset val="128"/>
      </rPr>
      <t xml:space="preserve">【注意事項】  必ずお読みください。
</t>
    </r>
    <r>
      <rPr>
        <sz val="14"/>
        <rFont val="HG丸ｺﾞｼｯｸM-PRO"/>
        <family val="3"/>
        <charset val="128"/>
      </rPr>
      <t xml:space="preserve">
 ・こちらの試算結果は、あくまでも概算のシミュレーションであり、目安です。
    このため、実際の課税資料をもとに算定した保険料決定額とは相違することがあります。
　 正式な決定額は、加入手続き後にお送りする納入通知書でお知らせします。
 ・国民健康保険の加入者が複数いる世帯で、加入者の加入月・脱退月が一致しない場合（年度
    途中の加入・脱退等）は、１か月平均が正しく計算できません。
  【確定申告書に記載の所得】に入力する場合は、【給与所得】【年金収入】の入力は不要です。
 ・</t>
    </r>
    <r>
      <rPr>
        <b/>
        <sz val="14"/>
        <rFont val="HG丸ｺﾞｼｯｸM-PRO"/>
        <family val="3"/>
        <charset val="128"/>
      </rPr>
      <t>給与所得の源泉徴収票を２枚以上お持ちの方や、確定申告で分離課税の申告をされた方
　(第三表をお持ちの方)、繰越損失等がある方は、こちらの試算ツールでは計算できません。</t>
    </r>
    <r>
      <rPr>
        <sz val="14"/>
        <rFont val="HG丸ｺﾞｼｯｸM-PRO"/>
        <family val="3"/>
        <charset val="128"/>
      </rPr>
      <t xml:space="preserve">
 ・この試算ツールは会社都合による退職などの非自発的失業者の軽減制度に対応していますが、
    実際に軽減が適用されるには、離職時に６５歳未満で雇用保険受給資格証の離職理由が、
   11.12.21.22.31.32.23.33.34の場合等の条件があります。詳細は「非自発的失業者の軽減
    について」(区ホームページID：10679)をご確認ください。
 ・均等割額の軽減制度(未就学児の均等割軽減制度を除く)、旧被扶養者の減免制度、産前産後
    期間の減免制度は計算に反映されません。</t>
    </r>
    <rPh sb="486" eb="489">
      <t>ヒジハツ</t>
    </rPh>
    <rPh sb="489" eb="490">
      <t>テキ</t>
    </rPh>
    <rPh sb="490" eb="493">
      <t>シツギョウシャ</t>
    </rPh>
    <rPh sb="494" eb="496">
      <t>ケイゲン</t>
    </rPh>
    <phoneticPr fontId="1"/>
  </si>
  <si>
    <r>
      <rPr>
        <sz val="20"/>
        <color rgb="FFFF0000"/>
        <rFont val="HG丸ｺﾞｼｯｸM-PRO"/>
        <family val="3"/>
        <charset val="128"/>
      </rPr>
      <t>【入力手順】　空白の箇所を入力してください。</t>
    </r>
    <r>
      <rPr>
        <sz val="14"/>
        <rFont val="HG丸ｺﾞｼｯｸM-PRO"/>
        <family val="3"/>
        <charset val="128"/>
      </rPr>
      <t xml:space="preserve">
 step1. 加入される方の全員分の【生年月日】を入力してください。
   　      Ex)昭和５４年６月７日生まれの方の場合、S54.6.7と入力してください。
            (昭和：S　平成：H　令和：Ｒ）または西暦で1979/6/7と入力してください。
 step2. 加入者ごとに前年中の【給与所得】【年金収入】【確定申告書に記載の所得】を入力して
            ください。
            非自発的失業者の軽減制度を反映させて計算する場合は、【給与所得】に金額を入力し、
          【非自発】に〇を入力してください。【給与所得】で入力した金額を３０/100にして計算
            します。給与所得額を手計算で30/100して入力する必要はありません。
　　 </t>
    </r>
    <r>
      <rPr>
        <sz val="16"/>
        <color rgb="FFFF0000"/>
        <rFont val="HG丸ｺﾞｼｯｸM-PRO"/>
        <family val="3"/>
        <charset val="128"/>
      </rPr>
      <t xml:space="preserve">   ※令和6年中の所得金額等は下記別シートの【給与所得の源泉徴収票】
           【公的年金等の源泉徴収票】【確定申告書】で確認してください。</t>
    </r>
    <r>
      <rPr>
        <sz val="14"/>
        <rFont val="HG丸ｺﾞｼｯｸM-PRO"/>
        <family val="3"/>
        <charset val="128"/>
      </rPr>
      <t xml:space="preserve">
 step3. 加入月をタブから選んでください。加入月は社会保険の資格喪失日(退職日の翌日)が該当
            する月です。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</si>
</sst>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度&quot;"/>
    <numFmt numFmtId="177" formatCode="#,##0_ "/>
    <numFmt numFmtId="178" formatCode="#,##0_);[Red]\(#,##0\)"/>
    <numFmt numFmtId="179" formatCode="0.000%"/>
    <numFmt numFmtId="180" formatCode="[$-411]ge\.m\.d;@"/>
    <numFmt numFmtId="181" formatCode="#,##0&quot;円&quot;"/>
    <numFmt numFmtId="182" formatCode="yyyy/m"/>
    <numFmt numFmtId="183" formatCode="#,##0_);\(#,##0\)"/>
  </numFmts>
  <fonts count="36" x14ac:knownFonts="1">
    <font>
      <sz val="11"/>
      <name val="ＭＳ Ｐゴシック"/>
      <family val="3"/>
      <charset val="128"/>
    </font>
    <font>
      <sz val="6"/>
      <name val="ＭＳ Ｐゴシック"/>
      <family val="3"/>
      <charset val="128"/>
    </font>
    <font>
      <b/>
      <sz val="11"/>
      <name val="ＭＳ Ｐゴシック"/>
      <family val="3"/>
      <charset val="128"/>
    </font>
    <font>
      <sz val="48"/>
      <name val="ＭＳ Ｐゴシック"/>
      <family val="3"/>
      <charset val="128"/>
    </font>
    <font>
      <sz val="11"/>
      <color indexed="10"/>
      <name val="ＭＳ Ｐゴシック"/>
      <family val="3"/>
      <charset val="128"/>
    </font>
    <font>
      <b/>
      <sz val="24"/>
      <color indexed="10"/>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8"/>
      <color indexed="18"/>
      <name val="ＭＳ Ｐゴシック"/>
      <family val="3"/>
      <charset val="128"/>
    </font>
    <font>
      <u/>
      <sz val="11"/>
      <name val="ＭＳ Ｐゴシック"/>
      <family val="3"/>
      <charset val="128"/>
    </font>
    <font>
      <b/>
      <sz val="16"/>
      <name val="ＭＳ Ｐゴシック"/>
      <family val="3"/>
      <charset val="128"/>
    </font>
    <font>
      <sz val="14"/>
      <color indexed="10"/>
      <name val="ＭＳ Ｐゴシック"/>
      <family val="3"/>
      <charset val="128"/>
    </font>
    <font>
      <sz val="13.5"/>
      <name val="ＭＳ Ｐゴシック"/>
      <family val="3"/>
      <charset val="128"/>
    </font>
    <font>
      <sz val="10"/>
      <name val="ＭＳ Ｐゴシック"/>
      <family val="3"/>
      <charset val="128"/>
    </font>
    <font>
      <sz val="14"/>
      <name val="HGS創英角ﾎﾟｯﾌﾟ体"/>
      <family val="3"/>
      <charset val="128"/>
    </font>
    <font>
      <u val="double"/>
      <sz val="14"/>
      <name val="ＭＳ Ｐゴシック"/>
      <family val="3"/>
      <charset val="128"/>
    </font>
    <font>
      <b/>
      <u val="double"/>
      <sz val="16"/>
      <name val="ＭＳ Ｐゴシック"/>
      <family val="3"/>
      <charset val="128"/>
    </font>
    <font>
      <sz val="11"/>
      <color rgb="FFFF0000"/>
      <name val="ＭＳ Ｐゴシック"/>
      <family val="3"/>
      <charset val="128"/>
    </font>
    <font>
      <b/>
      <i/>
      <u/>
      <sz val="28"/>
      <name val="ＭＳ Ｐゴシック"/>
      <family val="3"/>
      <charset val="128"/>
    </font>
    <font>
      <sz val="11"/>
      <name val="HGP創英角ｺﾞｼｯｸUB"/>
      <family val="3"/>
      <charset val="128"/>
    </font>
    <font>
      <b/>
      <sz val="11"/>
      <name val="HGP明朝B"/>
      <family val="1"/>
      <charset val="128"/>
    </font>
    <font>
      <sz val="12"/>
      <name val="HGP創英角ｺﾞｼｯｸUB"/>
      <family val="3"/>
      <charset val="128"/>
    </font>
    <font>
      <sz val="14"/>
      <name val="HGS創英角ｺﾞｼｯｸUB"/>
      <family val="3"/>
      <charset val="128"/>
    </font>
    <font>
      <b/>
      <sz val="18"/>
      <name val="HGS創英角ｺﾞｼｯｸUB"/>
      <family val="3"/>
      <charset val="128"/>
    </font>
    <font>
      <sz val="18"/>
      <name val="HGS創英角ｺﾞｼｯｸUB"/>
      <family val="3"/>
      <charset val="128"/>
    </font>
    <font>
      <u/>
      <sz val="13.5"/>
      <name val="メイリオ"/>
      <family val="3"/>
      <charset val="128"/>
      <scheme val="major"/>
    </font>
    <font>
      <sz val="12"/>
      <name val="HG丸ｺﾞｼｯｸM-PRO"/>
      <family val="3"/>
      <charset val="128"/>
    </font>
    <font>
      <sz val="11"/>
      <name val="HG丸ｺﾞｼｯｸM-PRO"/>
      <family val="3"/>
      <charset val="128"/>
    </font>
    <font>
      <sz val="14"/>
      <name val="HG丸ｺﾞｼｯｸM-PRO"/>
      <family val="3"/>
      <charset val="128"/>
    </font>
    <font>
      <sz val="20"/>
      <color rgb="FFFF0000"/>
      <name val="HG丸ｺﾞｼｯｸM-PRO"/>
      <family val="3"/>
      <charset val="128"/>
    </font>
    <font>
      <sz val="16"/>
      <name val="HG丸ｺﾞｼｯｸM-PRO"/>
      <family val="3"/>
      <charset val="128"/>
    </font>
    <font>
      <sz val="13"/>
      <name val="HG丸ｺﾞｼｯｸM-PRO"/>
      <family val="3"/>
      <charset val="128"/>
    </font>
    <font>
      <b/>
      <sz val="14"/>
      <name val="HG丸ｺﾞｼｯｸM-PRO"/>
      <family val="3"/>
      <charset val="128"/>
    </font>
    <font>
      <sz val="16"/>
      <color rgb="FFFF0000"/>
      <name val="HG丸ｺﾞｼｯｸM-PRO"/>
      <family val="3"/>
      <charset val="128"/>
    </font>
    <font>
      <b/>
      <sz val="14"/>
      <name val="ＭＳ Ｐゴシック"/>
      <family val="3"/>
      <charset val="128"/>
    </font>
  </fonts>
  <fills count="1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99FFCC"/>
        <bgColor indexed="64"/>
      </patternFill>
    </fill>
    <fill>
      <patternFill patternType="solid">
        <fgColor rgb="FFFFFF00"/>
        <bgColor indexed="64"/>
      </patternFill>
    </fill>
    <fill>
      <gradientFill degree="270">
        <stop position="0">
          <color theme="0"/>
        </stop>
        <stop position="1">
          <color theme="7" tint="0.59999389629810485"/>
        </stop>
      </gradientFill>
    </fill>
    <fill>
      <gradientFill degree="270">
        <stop position="0">
          <color theme="0"/>
        </stop>
        <stop position="1">
          <color theme="7" tint="0.40000610370189521"/>
        </stop>
      </gradientFill>
    </fill>
    <fill>
      <gradientFill degree="270">
        <stop position="0">
          <color theme="0"/>
        </stop>
        <stop position="1">
          <color theme="7"/>
        </stop>
      </gradientFill>
    </fill>
    <fill>
      <gradientFill degree="270">
        <stop position="0">
          <color theme="0"/>
        </stop>
        <stop position="1">
          <color rgb="FFFF0000"/>
        </stop>
      </gradientFill>
    </fill>
    <fill>
      <patternFill patternType="solid">
        <fgColor theme="7"/>
        <bgColor indexed="64"/>
      </patternFill>
    </fill>
    <fill>
      <patternFill patternType="solid">
        <fgColor theme="7" tint="0.39997558519241921"/>
        <bgColor indexed="64"/>
      </patternFill>
    </fill>
    <fill>
      <patternFill patternType="solid">
        <fgColor theme="7" tint="0.39997558519241921"/>
        <bgColor auto="1"/>
      </patternFill>
    </fill>
    <fill>
      <patternFill patternType="solid">
        <fgColor theme="7" tint="0.59999389629810485"/>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bottom/>
      <diagonal/>
    </border>
    <border>
      <left style="hair">
        <color indexed="64"/>
      </left>
      <right style="hair">
        <color indexed="64"/>
      </right>
      <top/>
      <bottom style="medium">
        <color indexed="64"/>
      </bottom>
      <diagonal/>
    </border>
    <border>
      <left/>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s>
  <cellStyleXfs count="1">
    <xf numFmtId="0" fontId="0" fillId="0" borderId="0"/>
  </cellStyleXfs>
  <cellXfs count="308">
    <xf numFmtId="0" fontId="0" fillId="0" borderId="0" xfId="0"/>
    <xf numFmtId="14" fontId="0" fillId="0" borderId="0" xfId="0" applyNumberFormat="1"/>
    <xf numFmtId="177" fontId="0" fillId="0" borderId="0" xfId="0" applyNumberFormat="1"/>
    <xf numFmtId="178" fontId="0" fillId="0" borderId="0" xfId="0" applyNumberFormat="1"/>
    <xf numFmtId="0" fontId="0" fillId="0" borderId="1" xfId="0" applyBorder="1"/>
    <xf numFmtId="14" fontId="0" fillId="0" borderId="1" xfId="0" applyNumberFormat="1" applyBorder="1"/>
    <xf numFmtId="176" fontId="0" fillId="0" borderId="2" xfId="0" applyNumberFormat="1" applyBorder="1"/>
    <xf numFmtId="0" fontId="0" fillId="2" borderId="3" xfId="0" applyFill="1" applyBorder="1"/>
    <xf numFmtId="177" fontId="0" fillId="2" borderId="3" xfId="0" applyNumberFormat="1" applyFill="1" applyBorder="1"/>
    <xf numFmtId="179" fontId="0" fillId="2" borderId="3" xfId="0" applyNumberFormat="1" applyFill="1" applyBorder="1"/>
    <xf numFmtId="0" fontId="0" fillId="3" borderId="3" xfId="0" applyFill="1" applyBorder="1" applyAlignment="1">
      <alignment horizontal="center"/>
    </xf>
    <xf numFmtId="0" fontId="0" fillId="4" borderId="2" xfId="0" applyFill="1" applyBorder="1" applyAlignment="1">
      <alignment horizontal="center"/>
    </xf>
    <xf numFmtId="0" fontId="0" fillId="4" borderId="1" xfId="0" applyFill="1" applyBorder="1" applyAlignment="1">
      <alignment horizontal="center"/>
    </xf>
    <xf numFmtId="0" fontId="2" fillId="0" borderId="0" xfId="0" applyFont="1"/>
    <xf numFmtId="177" fontId="0" fillId="2" borderId="4" xfId="0" applyNumberFormat="1" applyFill="1" applyBorder="1"/>
    <xf numFmtId="177" fontId="0" fillId="3" borderId="3" xfId="0" applyNumberFormat="1" applyFill="1" applyBorder="1" applyAlignment="1">
      <alignment horizontal="center"/>
    </xf>
    <xf numFmtId="177" fontId="2" fillId="0" borderId="0" xfId="0" applyNumberFormat="1" applyFont="1"/>
    <xf numFmtId="0" fontId="0" fillId="0" borderId="8" xfId="0" applyBorder="1"/>
    <xf numFmtId="177" fontId="0" fillId="0" borderId="9" xfId="0" applyNumberFormat="1" applyBorder="1"/>
    <xf numFmtId="177" fontId="0" fillId="0" borderId="10" xfId="0" applyNumberFormat="1" applyBorder="1"/>
    <xf numFmtId="177" fontId="0" fillId="5" borderId="11" xfId="0" applyNumberFormat="1" applyFill="1" applyBorder="1"/>
    <xf numFmtId="177" fontId="0" fillId="5" borderId="12" xfId="0" applyNumberFormat="1" applyFill="1" applyBorder="1"/>
    <xf numFmtId="177" fontId="0" fillId="5" borderId="13" xfId="0" applyNumberFormat="1" applyFill="1" applyBorder="1"/>
    <xf numFmtId="177" fontId="0" fillId="3" borderId="14" xfId="0" applyNumberFormat="1" applyFill="1" applyBorder="1" applyProtection="1"/>
    <xf numFmtId="177" fontId="0" fillId="3" borderId="15" xfId="0" applyNumberFormat="1" applyFill="1" applyBorder="1" applyProtection="1"/>
    <xf numFmtId="177" fontId="0" fillId="3" borderId="16" xfId="0" applyNumberFormat="1" applyFill="1" applyBorder="1" applyProtection="1"/>
    <xf numFmtId="0" fontId="0" fillId="3" borderId="17" xfId="0" applyFill="1" applyBorder="1"/>
    <xf numFmtId="0" fontId="3" fillId="0" borderId="0" xfId="0" applyFont="1"/>
    <xf numFmtId="0" fontId="0" fillId="0" borderId="0" xfId="0" applyAlignment="1"/>
    <xf numFmtId="181" fontId="0" fillId="0" borderId="0" xfId="0" applyNumberFormat="1" applyAlignment="1"/>
    <xf numFmtId="178" fontId="0" fillId="0" borderId="0" xfId="0" applyNumberFormat="1" applyAlignment="1"/>
    <xf numFmtId="0" fontId="0" fillId="0" borderId="19" xfId="0" applyBorder="1"/>
    <xf numFmtId="0" fontId="0" fillId="0" borderId="20" xfId="0" applyBorder="1"/>
    <xf numFmtId="0" fontId="0" fillId="0" borderId="21" xfId="0" applyBorder="1"/>
    <xf numFmtId="0" fontId="0" fillId="5" borderId="22" xfId="0" applyFill="1" applyBorder="1"/>
    <xf numFmtId="0" fontId="0" fillId="5" borderId="23" xfId="0" applyFill="1" applyBorder="1"/>
    <xf numFmtId="0" fontId="4" fillId="0" borderId="0" xfId="0" applyFont="1"/>
    <xf numFmtId="0" fontId="5" fillId="0" borderId="0" xfId="0" applyFont="1"/>
    <xf numFmtId="0" fontId="6" fillId="0" borderId="0" xfId="0" applyFont="1"/>
    <xf numFmtId="0" fontId="7" fillId="0" borderId="0" xfId="0" applyFont="1"/>
    <xf numFmtId="0" fontId="2" fillId="0" borderId="0" xfId="0" applyFont="1" applyBorder="1" applyAlignment="1">
      <alignment horizontal="center"/>
    </xf>
    <xf numFmtId="0" fontId="0" fillId="0" borderId="0" xfId="0" applyFill="1" applyBorder="1" applyAlignment="1"/>
    <xf numFmtId="181" fontId="0" fillId="0" borderId="0" xfId="0" applyNumberFormat="1" applyFill="1" applyBorder="1" applyAlignment="1">
      <alignment horizontal="right"/>
    </xf>
    <xf numFmtId="0" fontId="9" fillId="0" borderId="0" xfId="0" applyFont="1"/>
    <xf numFmtId="0" fontId="0" fillId="0" borderId="0" xfId="0" applyAlignment="1">
      <alignment horizontal="left" indent="1"/>
    </xf>
    <xf numFmtId="0" fontId="4" fillId="0" borderId="0" xfId="0" applyFont="1" applyAlignment="1">
      <alignment horizontal="left" indent="1"/>
    </xf>
    <xf numFmtId="0" fontId="0" fillId="0" borderId="0" xfId="0" applyAlignment="1">
      <alignment horizontal="left"/>
    </xf>
    <xf numFmtId="0" fontId="8" fillId="0" borderId="0" xfId="0" applyFont="1"/>
    <xf numFmtId="0" fontId="0" fillId="0" borderId="0" xfId="0" applyAlignment="1">
      <alignment horizontal="left" vertical="top"/>
    </xf>
    <xf numFmtId="0" fontId="11" fillId="0" borderId="0" xfId="0" applyFont="1" applyAlignment="1">
      <alignment horizontal="center" vertical="center"/>
    </xf>
    <xf numFmtId="177" fontId="0" fillId="0" borderId="0" xfId="0" applyNumberFormat="1" applyBorder="1"/>
    <xf numFmtId="0" fontId="0" fillId="0" borderId="0" xfId="0" applyBorder="1"/>
    <xf numFmtId="0" fontId="18" fillId="0" borderId="0" xfId="0" applyFont="1"/>
    <xf numFmtId="0" fontId="0" fillId="6" borderId="1" xfId="0" applyFill="1" applyBorder="1"/>
    <xf numFmtId="0" fontId="0" fillId="0" borderId="24" xfId="0" applyBorder="1"/>
    <xf numFmtId="0" fontId="0" fillId="0" borderId="25" xfId="0" applyBorder="1"/>
    <xf numFmtId="0" fontId="0" fillId="0" borderId="26" xfId="0" applyBorder="1"/>
    <xf numFmtId="0" fontId="0" fillId="0" borderId="27" xfId="0" applyBorder="1"/>
    <xf numFmtId="177" fontId="0" fillId="0" borderId="0" xfId="0" applyNumberFormat="1" applyFill="1" applyBorder="1"/>
    <xf numFmtId="0" fontId="18" fillId="0" borderId="0" xfId="0" applyFont="1" applyAlignment="1">
      <alignment horizontal="left"/>
    </xf>
    <xf numFmtId="0" fontId="18" fillId="0" borderId="0" xfId="0" applyFont="1" applyAlignment="1">
      <alignment horizontal="left" indent="1"/>
    </xf>
    <xf numFmtId="0" fontId="0" fillId="0" borderId="31" xfId="0" applyBorder="1"/>
    <xf numFmtId="0" fontId="0" fillId="0" borderId="32" xfId="0" applyBorder="1"/>
    <xf numFmtId="178" fontId="2" fillId="0" borderId="0" xfId="0" applyNumberFormat="1" applyFont="1"/>
    <xf numFmtId="177" fontId="0" fillId="8" borderId="1" xfId="0" applyNumberFormat="1" applyFill="1" applyBorder="1"/>
    <xf numFmtId="0" fontId="0" fillId="8" borderId="1" xfId="0" applyFill="1" applyBorder="1"/>
    <xf numFmtId="0" fontId="13" fillId="0" borderId="0" xfId="0" applyFont="1"/>
    <xf numFmtId="0" fontId="13" fillId="0" borderId="0" xfId="0" applyFont="1" applyAlignment="1"/>
    <xf numFmtId="178" fontId="0" fillId="0" borderId="31" xfId="0" applyNumberFormat="1" applyBorder="1"/>
    <xf numFmtId="0" fontId="0" fillId="0" borderId="33" xfId="0" applyBorder="1"/>
    <xf numFmtId="178" fontId="0" fillId="0" borderId="48" xfId="0" applyNumberFormat="1" applyBorder="1"/>
    <xf numFmtId="0" fontId="7" fillId="0" borderId="0" xfId="0" applyFont="1" applyAlignment="1">
      <alignment vertical="center"/>
    </xf>
    <xf numFmtId="178" fontId="0" fillId="0" borderId="0" xfId="0" applyNumberFormat="1" applyBorder="1"/>
    <xf numFmtId="14" fontId="7" fillId="0" borderId="0" xfId="0" applyNumberFormat="1" applyFont="1" applyFill="1" applyBorder="1" applyAlignment="1">
      <alignment vertical="center"/>
    </xf>
    <xf numFmtId="182" fontId="0" fillId="0" borderId="0" xfId="0" applyNumberFormat="1" applyBorder="1" applyProtection="1">
      <protection locked="0"/>
    </xf>
    <xf numFmtId="177" fontId="0" fillId="5" borderId="52" xfId="0" applyNumberFormat="1" applyFill="1" applyBorder="1"/>
    <xf numFmtId="177" fontId="0" fillId="5" borderId="53" xfId="0" applyNumberFormat="1" applyFill="1" applyBorder="1"/>
    <xf numFmtId="177" fontId="0" fillId="0" borderId="54" xfId="0" applyNumberFormat="1" applyBorder="1"/>
    <xf numFmtId="177" fontId="0" fillId="0" borderId="55" xfId="0" applyNumberFormat="1" applyBorder="1"/>
    <xf numFmtId="177" fontId="0" fillId="0" borderId="56" xfId="0" applyNumberFormat="1" applyBorder="1"/>
    <xf numFmtId="177" fontId="0" fillId="0" borderId="57" xfId="0" applyNumberFormat="1" applyBorder="1"/>
    <xf numFmtId="177" fontId="0" fillId="0" borderId="58" xfId="0" applyNumberFormat="1" applyBorder="1"/>
    <xf numFmtId="177" fontId="0" fillId="0" borderId="59" xfId="0" applyNumberFormat="1" applyBorder="1"/>
    <xf numFmtId="0" fontId="0" fillId="0" borderId="0" xfId="0" applyFont="1" applyAlignment="1">
      <alignment horizontal="left" indent="1"/>
    </xf>
    <xf numFmtId="14" fontId="0" fillId="0" borderId="3" xfId="0" applyNumberFormat="1" applyBorder="1"/>
    <xf numFmtId="17" fontId="4" fillId="0" borderId="0" xfId="0" applyNumberFormat="1" applyFont="1" applyAlignment="1">
      <alignment horizontal="left" vertical="top" wrapText="1"/>
    </xf>
    <xf numFmtId="17" fontId="0" fillId="0" borderId="0" xfId="0" applyNumberFormat="1"/>
    <xf numFmtId="0" fontId="2" fillId="0" borderId="0" xfId="0" applyFont="1" applyAlignment="1">
      <alignment horizontal="center" vertical="center"/>
    </xf>
    <xf numFmtId="0" fontId="0" fillId="0" borderId="80" xfId="0" applyBorder="1"/>
    <xf numFmtId="177" fontId="0" fillId="0" borderId="33" xfId="0" applyNumberFormat="1" applyBorder="1"/>
    <xf numFmtId="177" fontId="0" fillId="0" borderId="82" xfId="0" applyNumberFormat="1" applyBorder="1"/>
    <xf numFmtId="177" fontId="0" fillId="0" borderId="40" xfId="0" applyNumberFormat="1" applyBorder="1"/>
    <xf numFmtId="0" fontId="19" fillId="0" borderId="0" xfId="0" applyFont="1" applyAlignment="1">
      <alignment horizontal="center" vertical="center"/>
    </xf>
    <xf numFmtId="0" fontId="21" fillId="13" borderId="3" xfId="0" applyFont="1" applyFill="1" applyBorder="1" applyAlignment="1">
      <alignment horizontal="center" vertical="center"/>
    </xf>
    <xf numFmtId="178" fontId="20" fillId="15" borderId="34" xfId="0" applyNumberFormat="1" applyFont="1" applyFill="1" applyBorder="1" applyAlignment="1" applyProtection="1">
      <alignment horizontal="right" vertical="center"/>
      <protection hidden="1"/>
    </xf>
    <xf numFmtId="178" fontId="20" fillId="9" borderId="34" xfId="0" applyNumberFormat="1" applyFont="1" applyFill="1" applyBorder="1" applyAlignment="1" applyProtection="1">
      <alignment horizontal="right" vertical="center"/>
      <protection hidden="1"/>
    </xf>
    <xf numFmtId="178" fontId="20" fillId="9" borderId="18" xfId="0" applyNumberFormat="1" applyFont="1" applyFill="1" applyBorder="1" applyAlignment="1" applyProtection="1">
      <alignment horizontal="right" vertical="center"/>
      <protection hidden="1"/>
    </xf>
    <xf numFmtId="178" fontId="20" fillId="15" borderId="18" xfId="0" applyNumberFormat="1" applyFont="1" applyFill="1" applyBorder="1" applyAlignment="1" applyProtection="1">
      <alignment horizontal="right" vertical="center"/>
      <protection hidden="1"/>
    </xf>
    <xf numFmtId="178" fontId="20" fillId="0" borderId="47" xfId="0" applyNumberFormat="1" applyFont="1" applyBorder="1" applyAlignment="1" applyProtection="1">
      <alignment horizontal="right" vertical="center"/>
      <protection locked="0"/>
    </xf>
    <xf numFmtId="178" fontId="20" fillId="9" borderId="35" xfId="0" applyNumberFormat="1" applyFont="1" applyFill="1" applyBorder="1" applyAlignment="1" applyProtection="1">
      <alignment horizontal="right" vertical="center"/>
      <protection hidden="1"/>
    </xf>
    <xf numFmtId="0" fontId="22" fillId="0" borderId="15" xfId="0" applyFont="1" applyBorder="1" applyAlignment="1" applyProtection="1">
      <alignment horizontal="right" vertical="center"/>
      <protection hidden="1"/>
    </xf>
    <xf numFmtId="0" fontId="22" fillId="0" borderId="5" xfId="0" applyFont="1" applyBorder="1" applyAlignment="1" applyProtection="1">
      <alignment horizontal="right" vertical="center"/>
      <protection hidden="1"/>
    </xf>
    <xf numFmtId="0" fontId="22" fillId="14" borderId="15" xfId="0" applyFont="1" applyFill="1" applyBorder="1" applyAlignment="1" applyProtection="1">
      <alignment horizontal="right" vertical="center"/>
      <protection hidden="1"/>
    </xf>
    <xf numFmtId="0" fontId="22" fillId="14" borderId="5" xfId="0" applyFont="1" applyFill="1" applyBorder="1" applyAlignment="1" applyProtection="1">
      <alignment horizontal="right" vertical="center"/>
      <protection hidden="1"/>
    </xf>
    <xf numFmtId="0" fontId="22" fillId="0" borderId="16" xfId="0" applyFont="1" applyBorder="1" applyAlignment="1" applyProtection="1">
      <alignment horizontal="right" vertical="center"/>
      <protection hidden="1"/>
    </xf>
    <xf numFmtId="0" fontId="22" fillId="0" borderId="6" xfId="0" applyFont="1" applyBorder="1" applyAlignment="1" applyProtection="1">
      <alignment horizontal="right" vertical="center"/>
      <protection hidden="1"/>
    </xf>
    <xf numFmtId="0" fontId="22" fillId="0" borderId="7" xfId="0" applyFont="1" applyBorder="1" applyAlignment="1" applyProtection="1">
      <alignment horizontal="right" vertical="center"/>
      <protection hidden="1"/>
    </xf>
    <xf numFmtId="178" fontId="0" fillId="0" borderId="0" xfId="0" applyNumberFormat="1" applyAlignment="1">
      <alignment horizontal="center"/>
    </xf>
    <xf numFmtId="177" fontId="0" fillId="8" borderId="42" xfId="0" applyNumberFormat="1" applyFill="1" applyBorder="1"/>
    <xf numFmtId="177" fontId="0" fillId="8" borderId="37" xfId="0" applyNumberFormat="1" applyFill="1" applyBorder="1"/>
    <xf numFmtId="177" fontId="0" fillId="8" borderId="43" xfId="0" applyNumberFormat="1" applyFill="1" applyBorder="1"/>
    <xf numFmtId="177" fontId="0" fillId="8" borderId="87" xfId="0" applyNumberFormat="1" applyFill="1" applyBorder="1"/>
    <xf numFmtId="0" fontId="0" fillId="8" borderId="87" xfId="0" applyFill="1" applyBorder="1"/>
    <xf numFmtId="177" fontId="0" fillId="8" borderId="38" xfId="0" applyNumberFormat="1" applyFill="1" applyBorder="1"/>
    <xf numFmtId="177" fontId="0" fillId="8" borderId="41" xfId="0" applyNumberFormat="1" applyFill="1" applyBorder="1"/>
    <xf numFmtId="177" fontId="0" fillId="8" borderId="88" xfId="0" applyNumberFormat="1" applyFill="1" applyBorder="1"/>
    <xf numFmtId="0" fontId="0" fillId="8" borderId="88" xfId="0" applyFill="1" applyBorder="1"/>
    <xf numFmtId="177" fontId="0" fillId="8" borderId="36" xfId="0" applyNumberFormat="1" applyFill="1" applyBorder="1"/>
    <xf numFmtId="0" fontId="0" fillId="4" borderId="76" xfId="0" applyFill="1" applyBorder="1"/>
    <xf numFmtId="0" fontId="0" fillId="4" borderId="45" xfId="0" applyFill="1" applyBorder="1"/>
    <xf numFmtId="0" fontId="0" fillId="4" borderId="77" xfId="0" applyFill="1" applyBorder="1"/>
    <xf numFmtId="0" fontId="0" fillId="0" borderId="84" xfId="0" applyBorder="1"/>
    <xf numFmtId="0" fontId="0" fillId="0" borderId="85" xfId="0" applyBorder="1"/>
    <xf numFmtId="0" fontId="0" fillId="0" borderId="86" xfId="0" applyBorder="1"/>
    <xf numFmtId="0" fontId="0" fillId="0" borderId="42" xfId="0" applyBorder="1"/>
    <xf numFmtId="0" fontId="0" fillId="6" borderId="37" xfId="0" applyFill="1" applyBorder="1"/>
    <xf numFmtId="0" fontId="0" fillId="7" borderId="42" xfId="0" applyFill="1" applyBorder="1"/>
    <xf numFmtId="0" fontId="0" fillId="0" borderId="37" xfId="0" applyBorder="1"/>
    <xf numFmtId="0" fontId="0" fillId="7" borderId="43" xfId="0" applyFill="1" applyBorder="1"/>
    <xf numFmtId="0" fontId="0" fillId="0" borderId="87" xfId="0" applyBorder="1"/>
    <xf numFmtId="0" fontId="0" fillId="0" borderId="38" xfId="0" applyBorder="1"/>
    <xf numFmtId="177" fontId="0" fillId="5" borderId="3" xfId="0" applyNumberFormat="1" applyFill="1" applyBorder="1" applyAlignment="1">
      <alignment horizontal="center" wrapText="1"/>
    </xf>
    <xf numFmtId="180" fontId="22" fillId="0" borderId="18" xfId="0" applyNumberFormat="1" applyFont="1" applyFill="1" applyBorder="1" applyAlignment="1" applyProtection="1">
      <alignment horizontal="right" vertical="center"/>
      <protection locked="0"/>
    </xf>
    <xf numFmtId="180" fontId="22" fillId="0" borderId="28" xfId="0" applyNumberFormat="1" applyFont="1" applyFill="1" applyBorder="1" applyAlignment="1" applyProtection="1">
      <alignment horizontal="right" vertical="center"/>
      <protection locked="0"/>
    </xf>
    <xf numFmtId="180" fontId="22" fillId="0" borderId="47" xfId="0" applyNumberFormat="1" applyFont="1" applyFill="1" applyBorder="1" applyAlignment="1" applyProtection="1">
      <alignment horizontal="right" vertical="center"/>
      <protection locked="0"/>
    </xf>
    <xf numFmtId="0" fontId="0" fillId="11" borderId="41" xfId="0" applyFill="1" applyBorder="1" applyAlignment="1">
      <alignment horizontal="center" vertical="center"/>
    </xf>
    <xf numFmtId="181" fontId="23" fillId="10" borderId="36" xfId="0" applyNumberFormat="1" applyFont="1" applyFill="1" applyBorder="1" applyAlignment="1">
      <alignment horizontal="right" vertical="center"/>
    </xf>
    <xf numFmtId="0" fontId="0" fillId="11" borderId="42" xfId="0" applyFill="1" applyBorder="1" applyAlignment="1">
      <alignment horizontal="center" vertical="center"/>
    </xf>
    <xf numFmtId="181" fontId="23" fillId="10" borderId="37" xfId="0" applyNumberFormat="1" applyFont="1" applyFill="1" applyBorder="1" applyAlignment="1">
      <alignment horizontal="right" vertical="center"/>
    </xf>
    <xf numFmtId="0" fontId="0" fillId="11" borderId="43" xfId="0" applyFill="1" applyBorder="1" applyAlignment="1">
      <alignment horizontal="center" vertical="center"/>
    </xf>
    <xf numFmtId="181" fontId="23" fillId="10" borderId="38" xfId="0" applyNumberFormat="1" applyFont="1" applyFill="1" applyBorder="1" applyAlignment="1">
      <alignment horizontal="right" vertical="center"/>
    </xf>
    <xf numFmtId="181" fontId="23" fillId="10" borderId="37" xfId="0" applyNumberFormat="1" applyFont="1" applyFill="1" applyBorder="1" applyAlignment="1">
      <alignment vertical="center"/>
    </xf>
    <xf numFmtId="181" fontId="23" fillId="10" borderId="38" xfId="0" applyNumberFormat="1" applyFont="1" applyFill="1" applyBorder="1" applyAlignment="1">
      <alignment vertical="center"/>
    </xf>
    <xf numFmtId="0" fontId="0" fillId="0" borderId="0" xfId="0" applyAlignment="1">
      <alignment vertical="center"/>
    </xf>
    <xf numFmtId="178" fontId="20" fillId="15" borderId="46" xfId="0" applyNumberFormat="1" applyFont="1" applyFill="1" applyBorder="1" applyAlignment="1" applyProtection="1">
      <alignment horizontal="right" vertical="center"/>
      <protection hidden="1"/>
    </xf>
    <xf numFmtId="0" fontId="22" fillId="14" borderId="14" xfId="0" applyFont="1" applyFill="1" applyBorder="1" applyAlignment="1" applyProtection="1">
      <alignment horizontal="right" vertical="center"/>
      <protection hidden="1"/>
    </xf>
    <xf numFmtId="0" fontId="22" fillId="14" borderId="54" xfId="0" applyFont="1" applyFill="1" applyBorder="1" applyAlignment="1" applyProtection="1">
      <alignment horizontal="right" vertical="center"/>
      <protection hidden="1"/>
    </xf>
    <xf numFmtId="0" fontId="22" fillId="14" borderId="10" xfId="0" applyFont="1" applyFill="1" applyBorder="1" applyAlignment="1" applyProtection="1">
      <alignment horizontal="right" vertical="center"/>
      <protection hidden="1"/>
    </xf>
    <xf numFmtId="0" fontId="22" fillId="13" borderId="12" xfId="0" applyFont="1" applyFill="1" applyBorder="1" applyAlignment="1">
      <alignment horizontal="right" vertical="center"/>
    </xf>
    <xf numFmtId="181" fontId="23" fillId="10" borderId="36" xfId="0" applyNumberFormat="1" applyFont="1" applyFill="1" applyBorder="1" applyAlignment="1">
      <alignment vertical="center"/>
    </xf>
    <xf numFmtId="0" fontId="26" fillId="0" borderId="0" xfId="0" applyFont="1"/>
    <xf numFmtId="0" fontId="0" fillId="0" borderId="0" xfId="0" applyAlignment="1">
      <alignment horizontal="left" vertical="top"/>
    </xf>
    <xf numFmtId="0" fontId="6" fillId="16" borderId="61" xfId="0" applyFont="1" applyFill="1" applyBorder="1" applyAlignment="1">
      <alignment horizontal="center" vertical="center"/>
    </xf>
    <xf numFmtId="0" fontId="6" fillId="16" borderId="48" xfId="0" applyFont="1" applyFill="1" applyBorder="1" applyAlignment="1">
      <alignment horizontal="center" vertical="center"/>
    </xf>
    <xf numFmtId="0" fontId="6" fillId="16" borderId="62" xfId="0" applyFont="1" applyFill="1" applyBorder="1" applyAlignment="1">
      <alignment horizontal="center" vertical="center"/>
    </xf>
    <xf numFmtId="0" fontId="6" fillId="16" borderId="65" xfId="0" applyFont="1" applyFill="1" applyBorder="1" applyAlignment="1">
      <alignment horizontal="center" vertical="center"/>
    </xf>
    <xf numFmtId="0" fontId="6" fillId="16" borderId="80" xfId="0" applyFont="1" applyFill="1" applyBorder="1" applyAlignment="1">
      <alignment horizontal="center" vertical="center"/>
    </xf>
    <xf numFmtId="0" fontId="6" fillId="16" borderId="66" xfId="0" applyFont="1" applyFill="1" applyBorder="1" applyAlignment="1">
      <alignment horizontal="center" vertical="center"/>
    </xf>
    <xf numFmtId="0" fontId="0" fillId="0" borderId="63" xfId="0" applyFill="1" applyBorder="1" applyAlignment="1">
      <alignment horizontal="left" vertical="top"/>
    </xf>
    <xf numFmtId="0" fontId="0" fillId="0" borderId="0" xfId="0" applyFill="1" applyBorder="1" applyAlignment="1">
      <alignment horizontal="left" vertical="top"/>
    </xf>
    <xf numFmtId="0" fontId="0" fillId="0" borderId="65" xfId="0" applyFill="1" applyBorder="1" applyAlignment="1">
      <alignment horizontal="left" vertical="top"/>
    </xf>
    <xf numFmtId="0" fontId="0" fillId="0" borderId="80" xfId="0" applyFill="1" applyBorder="1" applyAlignment="1">
      <alignment horizontal="left" vertical="top"/>
    </xf>
    <xf numFmtId="0" fontId="0" fillId="0" borderId="61" xfId="0" applyFill="1" applyBorder="1" applyAlignment="1">
      <alignment horizontal="center"/>
    </xf>
    <xf numFmtId="0" fontId="0" fillId="0" borderId="48" xfId="0" applyFill="1" applyBorder="1" applyAlignment="1">
      <alignment horizontal="center"/>
    </xf>
    <xf numFmtId="0" fontId="0" fillId="0" borderId="63" xfId="0" applyFill="1" applyBorder="1" applyAlignment="1">
      <alignment horizontal="center"/>
    </xf>
    <xf numFmtId="0" fontId="0" fillId="0" borderId="0" xfId="0" applyFill="1" applyBorder="1" applyAlignment="1">
      <alignment horizontal="center"/>
    </xf>
    <xf numFmtId="0" fontId="2" fillId="0" borderId="0" xfId="0" applyFont="1" applyBorder="1" applyAlignment="1">
      <alignment horizontal="center"/>
    </xf>
    <xf numFmtId="14" fontId="7" fillId="0" borderId="0" xfId="0" applyNumberFormat="1" applyFont="1" applyFill="1" applyBorder="1" applyAlignment="1">
      <alignment horizontal="center" vertical="center"/>
    </xf>
    <xf numFmtId="0" fontId="0" fillId="0" borderId="61" xfId="0" applyFont="1" applyBorder="1" applyAlignment="1">
      <alignment horizontal="center" vertical="center"/>
    </xf>
    <xf numFmtId="0" fontId="0" fillId="0" borderId="48" xfId="0" applyFont="1" applyBorder="1" applyAlignment="1">
      <alignment horizontal="center" vertical="center"/>
    </xf>
    <xf numFmtId="0" fontId="0" fillId="0" borderId="63" xfId="0" applyFont="1" applyBorder="1" applyAlignment="1">
      <alignment horizontal="center" vertical="center"/>
    </xf>
    <xf numFmtId="0" fontId="0" fillId="0" borderId="0" xfId="0" applyFont="1" applyBorder="1" applyAlignment="1">
      <alignment horizontal="center" vertical="center"/>
    </xf>
    <xf numFmtId="0" fontId="0" fillId="0" borderId="65" xfId="0" applyFont="1" applyBorder="1" applyAlignment="1">
      <alignment horizontal="center" vertical="center"/>
    </xf>
    <xf numFmtId="0" fontId="0" fillId="0" borderId="80" xfId="0" applyFont="1" applyBorder="1" applyAlignment="1">
      <alignment horizontal="center" vertical="center"/>
    </xf>
    <xf numFmtId="0" fontId="7" fillId="0" borderId="6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66" xfId="0" applyFont="1" applyFill="1" applyBorder="1" applyAlignment="1">
      <alignment horizontal="center" vertical="center"/>
    </xf>
    <xf numFmtId="0" fontId="0" fillId="0" borderId="0" xfId="0" applyFill="1" applyBorder="1" applyAlignment="1">
      <alignment horizontal="center" vertical="center"/>
    </xf>
    <xf numFmtId="0" fontId="27" fillId="11" borderId="49" xfId="0" applyFont="1" applyFill="1" applyBorder="1" applyAlignment="1" applyProtection="1">
      <alignment horizontal="center" vertical="center"/>
    </xf>
    <xf numFmtId="0" fontId="28" fillId="0" borderId="50" xfId="0" applyFont="1" applyBorder="1" applyAlignment="1">
      <alignment horizontal="center"/>
    </xf>
    <xf numFmtId="0" fontId="29" fillId="11" borderId="51" xfId="0" applyFont="1" applyFill="1" applyBorder="1" applyAlignment="1" applyProtection="1">
      <alignment horizontal="center" vertical="center"/>
    </xf>
    <xf numFmtId="178" fontId="20" fillId="9" borderId="46" xfId="0" applyNumberFormat="1" applyFont="1" applyFill="1" applyBorder="1" applyAlignment="1" applyProtection="1">
      <alignment horizontal="right" vertical="center"/>
      <protection hidden="1"/>
    </xf>
    <xf numFmtId="178" fontId="0" fillId="0" borderId="31" xfId="0" applyNumberFormat="1" applyBorder="1" applyAlignment="1"/>
    <xf numFmtId="0" fontId="7" fillId="0" borderId="0" xfId="0" applyFont="1" applyAlignment="1"/>
    <xf numFmtId="178" fontId="20" fillId="0" borderId="46" xfId="0" applyNumberFormat="1" applyFont="1" applyFill="1" applyBorder="1" applyAlignment="1" applyProtection="1">
      <alignment horizontal="right" vertical="center"/>
      <protection locked="0"/>
    </xf>
    <xf numFmtId="178" fontId="20" fillId="0" borderId="4" xfId="0" applyNumberFormat="1" applyFont="1" applyFill="1" applyBorder="1" applyAlignment="1" applyProtection="1">
      <alignment horizontal="right" vertical="center"/>
      <protection locked="0"/>
    </xf>
    <xf numFmtId="178" fontId="20" fillId="0" borderId="28" xfId="0" applyNumberFormat="1" applyFont="1" applyFill="1" applyBorder="1" applyAlignment="1" applyProtection="1">
      <alignment horizontal="right" vertical="center"/>
      <protection locked="0" hidden="1"/>
    </xf>
    <xf numFmtId="178" fontId="20" fillId="0" borderId="29" xfId="0" applyNumberFormat="1" applyFont="1" applyFill="1" applyBorder="1" applyAlignment="1" applyProtection="1">
      <alignment horizontal="right" vertical="center"/>
      <protection locked="0" hidden="1"/>
    </xf>
    <xf numFmtId="178" fontId="20" fillId="0" borderId="28" xfId="0" applyNumberFormat="1" applyFont="1" applyFill="1" applyBorder="1" applyAlignment="1" applyProtection="1">
      <alignment horizontal="right" vertical="center"/>
      <protection locked="0"/>
    </xf>
    <xf numFmtId="178" fontId="20" fillId="0" borderId="29" xfId="0" applyNumberFormat="1" applyFont="1" applyFill="1" applyBorder="1" applyAlignment="1" applyProtection="1">
      <alignment horizontal="right" vertical="center"/>
      <protection locked="0"/>
    </xf>
    <xf numFmtId="178" fontId="20" fillId="0" borderId="47" xfId="0" applyNumberFormat="1" applyFont="1" applyFill="1" applyBorder="1" applyAlignment="1" applyProtection="1">
      <alignment horizontal="right" vertical="center"/>
      <protection locked="0"/>
    </xf>
    <xf numFmtId="0" fontId="28" fillId="0" borderId="0" xfId="0" applyFont="1" applyAlignment="1">
      <alignment vertical="center"/>
    </xf>
    <xf numFmtId="0" fontId="6" fillId="0" borderId="0" xfId="0" applyFont="1" applyAlignment="1">
      <alignment vertical="center"/>
    </xf>
    <xf numFmtId="0" fontId="0" fillId="0" borderId="0" xfId="0" applyAlignment="1"/>
    <xf numFmtId="0" fontId="0" fillId="0" borderId="0" xfId="0" applyAlignment="1"/>
    <xf numFmtId="0" fontId="28" fillId="0" borderId="0" xfId="0" applyFont="1" applyAlignment="1">
      <alignment vertical="top" wrapText="1"/>
    </xf>
    <xf numFmtId="0" fontId="27" fillId="11" borderId="34" xfId="0" applyFont="1" applyFill="1" applyBorder="1" applyAlignment="1" applyProtection="1">
      <alignment horizontal="center" vertical="center"/>
    </xf>
    <xf numFmtId="0" fontId="27" fillId="11" borderId="18" xfId="0" applyFont="1" applyFill="1" applyBorder="1" applyAlignment="1" applyProtection="1">
      <alignment horizontal="center" vertical="center"/>
    </xf>
    <xf numFmtId="0" fontId="27" fillId="11" borderId="47" xfId="0" applyFont="1" applyFill="1" applyBorder="1" applyAlignment="1" applyProtection="1">
      <alignment horizontal="center" vertical="center"/>
    </xf>
    <xf numFmtId="180" fontId="22" fillId="0" borderId="46" xfId="0" applyNumberFormat="1" applyFont="1" applyFill="1" applyBorder="1" applyAlignment="1" applyProtection="1">
      <alignment horizontal="right" vertical="center"/>
      <protection locked="0"/>
    </xf>
    <xf numFmtId="178" fontId="20" fillId="14" borderId="46" xfId="0" applyNumberFormat="1" applyFont="1" applyFill="1" applyBorder="1" applyAlignment="1" applyProtection="1">
      <alignment horizontal="right" vertical="center"/>
      <protection locked="0"/>
    </xf>
    <xf numFmtId="0" fontId="22" fillId="14" borderId="9" xfId="0" applyFont="1" applyFill="1" applyBorder="1" applyAlignment="1" applyProtection="1">
      <alignment horizontal="right" vertical="center"/>
      <protection hidden="1"/>
    </xf>
    <xf numFmtId="180" fontId="22" fillId="13" borderId="22" xfId="0" applyNumberFormat="1" applyFont="1" applyFill="1" applyBorder="1" applyAlignment="1">
      <alignment horizontal="right" vertical="center"/>
    </xf>
    <xf numFmtId="180" fontId="22" fillId="0" borderId="4" xfId="0" applyNumberFormat="1" applyFont="1" applyFill="1" applyBorder="1" applyAlignment="1" applyProtection="1">
      <alignment horizontal="right" vertical="center"/>
      <protection locked="0"/>
    </xf>
    <xf numFmtId="178" fontId="20" fillId="9" borderId="47" xfId="0" applyNumberFormat="1" applyFont="1" applyFill="1" applyBorder="1" applyAlignment="1" applyProtection="1">
      <alignment horizontal="right" vertical="center"/>
      <protection hidden="1"/>
    </xf>
    <xf numFmtId="178" fontId="20" fillId="9" borderId="4" xfId="0" applyNumberFormat="1" applyFont="1" applyFill="1" applyBorder="1" applyAlignment="1" applyProtection="1">
      <alignment horizontal="right" vertical="center"/>
      <protection hidden="1"/>
    </xf>
    <xf numFmtId="0" fontId="35" fillId="11" borderId="76" xfId="0" applyFont="1" applyFill="1" applyBorder="1" applyAlignment="1">
      <alignment horizontal="center" vertical="center" shrinkToFit="1"/>
    </xf>
    <xf numFmtId="0" fontId="35" fillId="11" borderId="45" xfId="0" applyFont="1" applyFill="1" applyBorder="1" applyAlignment="1">
      <alignment horizontal="center" vertical="center" shrinkToFit="1"/>
    </xf>
    <xf numFmtId="0" fontId="7" fillId="11" borderId="39" xfId="0" applyFont="1" applyFill="1" applyBorder="1" applyAlignment="1">
      <alignment horizontal="center" vertical="center" shrinkToFit="1"/>
    </xf>
    <xf numFmtId="0" fontId="7" fillId="11" borderId="33" xfId="0" applyFont="1" applyFill="1" applyBorder="1" applyAlignment="1">
      <alignment horizontal="center" vertical="center" shrinkToFit="1"/>
    </xf>
    <xf numFmtId="0" fontId="29" fillId="11" borderId="95" xfId="0" applyFont="1" applyFill="1" applyBorder="1" applyAlignment="1">
      <alignment horizontal="center" vertical="center"/>
    </xf>
    <xf numFmtId="178" fontId="20" fillId="14" borderId="63" xfId="0" applyNumberFormat="1" applyFont="1" applyFill="1" applyBorder="1" applyAlignment="1" applyProtection="1">
      <alignment horizontal="right" vertical="center"/>
      <protection locked="0"/>
    </xf>
    <xf numFmtId="178" fontId="20" fillId="0" borderId="97" xfId="0" applyNumberFormat="1" applyFont="1" applyBorder="1" applyAlignment="1" applyProtection="1">
      <alignment horizontal="right" vertical="center"/>
      <protection locked="0"/>
    </xf>
    <xf numFmtId="178" fontId="20" fillId="14" borderId="97" xfId="0" applyNumberFormat="1" applyFont="1" applyFill="1" applyBorder="1" applyAlignment="1" applyProtection="1">
      <alignment horizontal="right" vertical="center"/>
      <protection locked="0"/>
    </xf>
    <xf numFmtId="178" fontId="20" fillId="0" borderId="98" xfId="0" applyNumberFormat="1" applyFont="1" applyBorder="1" applyAlignment="1" applyProtection="1">
      <alignment horizontal="right" vertical="center"/>
      <protection locked="0"/>
    </xf>
    <xf numFmtId="178" fontId="20" fillId="15" borderId="89" xfId="0" applyNumberFormat="1" applyFont="1" applyFill="1" applyBorder="1" applyAlignment="1" applyProtection="1">
      <alignment horizontal="right" vertical="center"/>
      <protection hidden="1"/>
    </xf>
    <xf numFmtId="178" fontId="20" fillId="9" borderId="102" xfId="0" applyNumberFormat="1" applyFont="1" applyFill="1" applyBorder="1" applyAlignment="1" applyProtection="1">
      <alignment horizontal="right" vertical="center"/>
      <protection hidden="1"/>
    </xf>
    <xf numFmtId="178" fontId="20" fillId="15" borderId="102" xfId="0" applyNumberFormat="1" applyFont="1" applyFill="1" applyBorder="1" applyAlignment="1" applyProtection="1">
      <alignment horizontal="right" vertical="center"/>
      <protection hidden="1"/>
    </xf>
    <xf numFmtId="178" fontId="20" fillId="9" borderId="101" xfId="0" applyNumberFormat="1" applyFont="1" applyFill="1" applyBorder="1" applyAlignment="1" applyProtection="1">
      <alignment horizontal="right" vertical="center"/>
      <protection hidden="1"/>
    </xf>
    <xf numFmtId="0" fontId="35" fillId="11" borderId="103" xfId="0" applyFont="1" applyFill="1" applyBorder="1" applyAlignment="1">
      <alignment horizontal="center" vertical="center" shrinkToFit="1"/>
    </xf>
    <xf numFmtId="0" fontId="7" fillId="11" borderId="104" xfId="0" applyFont="1" applyFill="1" applyBorder="1" applyAlignment="1">
      <alignment horizontal="center" vertical="center" shrinkToFit="1"/>
    </xf>
    <xf numFmtId="0" fontId="22" fillId="13" borderId="105" xfId="0" applyFont="1" applyFill="1" applyBorder="1" applyAlignment="1">
      <alignment horizontal="right" vertical="center"/>
    </xf>
    <xf numFmtId="0" fontId="22" fillId="14" borderId="106" xfId="0" applyFont="1" applyFill="1" applyBorder="1" applyAlignment="1" applyProtection="1">
      <alignment horizontal="right" vertical="center"/>
      <protection hidden="1"/>
    </xf>
    <xf numFmtId="0" fontId="22" fillId="0" borderId="107" xfId="0" applyFont="1" applyBorder="1" applyAlignment="1" applyProtection="1">
      <alignment horizontal="right" vertical="center"/>
      <protection hidden="1"/>
    </xf>
    <xf numFmtId="0" fontId="22" fillId="14" borderId="107" xfId="0" applyFont="1" applyFill="1" applyBorder="1" applyAlignment="1" applyProtection="1">
      <alignment horizontal="right" vertical="center"/>
      <protection hidden="1"/>
    </xf>
    <xf numFmtId="0" fontId="22" fillId="0" borderId="108" xfId="0" applyFont="1" applyBorder="1" applyAlignment="1" applyProtection="1">
      <alignment horizontal="right" vertical="center"/>
      <protection hidden="1"/>
    </xf>
    <xf numFmtId="178" fontId="22" fillId="13" borderId="90" xfId="0" applyNumberFormat="1" applyFont="1" applyFill="1" applyBorder="1" applyAlignment="1">
      <alignment horizontal="right" vertical="center"/>
    </xf>
    <xf numFmtId="178" fontId="22" fillId="13" borderId="95" xfId="0" applyNumberFormat="1" applyFont="1" applyFill="1" applyBorder="1" applyAlignment="1">
      <alignment horizontal="right" vertical="center"/>
    </xf>
    <xf numFmtId="178" fontId="22" fillId="13" borderId="91" xfId="0" applyNumberFormat="1" applyFont="1" applyFill="1" applyBorder="1" applyAlignment="1">
      <alignment horizontal="right" vertical="center"/>
    </xf>
    <xf numFmtId="182" fontId="23" fillId="0" borderId="3" xfId="0" applyNumberFormat="1" applyFont="1" applyFill="1" applyBorder="1" applyAlignment="1" applyProtection="1">
      <alignment horizontal="center" vertical="center"/>
      <protection locked="0"/>
    </xf>
    <xf numFmtId="178" fontId="22" fillId="13" borderId="92" xfId="0" applyNumberFormat="1" applyFont="1" applyFill="1" applyBorder="1" applyAlignment="1">
      <alignment horizontal="center" vertical="center"/>
    </xf>
    <xf numFmtId="183" fontId="22" fillId="13" borderId="95" xfId="0" applyNumberFormat="1" applyFont="1" applyFill="1" applyBorder="1" applyAlignment="1">
      <alignment horizontal="right" vertical="center"/>
    </xf>
    <xf numFmtId="178" fontId="20" fillId="0" borderId="0" xfId="0" applyNumberFormat="1" applyFont="1" applyFill="1" applyBorder="1" applyAlignment="1" applyProtection="1">
      <alignment horizontal="center" vertical="center"/>
      <protection locked="0" hidden="1"/>
    </xf>
    <xf numFmtId="0" fontId="0" fillId="0" borderId="0" xfId="0" applyAlignment="1"/>
    <xf numFmtId="0" fontId="0" fillId="0" borderId="0" xfId="0" applyAlignment="1">
      <alignment wrapText="1"/>
    </xf>
    <xf numFmtId="0" fontId="27" fillId="11" borderId="109" xfId="0" applyFont="1" applyFill="1" applyBorder="1" applyAlignment="1" applyProtection="1">
      <alignment horizontal="center" vertical="center"/>
    </xf>
    <xf numFmtId="0" fontId="0" fillId="0" borderId="0" xfId="0" applyAlignment="1">
      <alignment horizontal="left" vertical="top"/>
    </xf>
    <xf numFmtId="0" fontId="29" fillId="0" borderId="0" xfId="0" applyFont="1" applyAlignment="1">
      <alignment horizontal="left" vertical="top" wrapText="1"/>
    </xf>
    <xf numFmtId="0" fontId="0" fillId="0" borderId="0" xfId="0" applyAlignment="1"/>
    <xf numFmtId="181" fontId="23" fillId="9" borderId="74" xfId="0" applyNumberFormat="1" applyFont="1" applyFill="1" applyBorder="1" applyAlignment="1">
      <alignment horizontal="right" vertical="center"/>
    </xf>
    <xf numFmtId="181" fontId="23" fillId="9" borderId="75" xfId="0" applyNumberFormat="1" applyFont="1" applyFill="1" applyBorder="1" applyAlignment="1">
      <alignment horizontal="right" vertical="center"/>
    </xf>
    <xf numFmtId="181" fontId="24" fillId="9" borderId="81" xfId="0" applyNumberFormat="1" applyFont="1" applyFill="1" applyBorder="1" applyAlignment="1">
      <alignment horizontal="right" vertical="center"/>
    </xf>
    <xf numFmtId="181" fontId="24" fillId="9" borderId="69" xfId="0" applyNumberFormat="1" applyFont="1" applyFill="1" applyBorder="1" applyAlignment="1">
      <alignment horizontal="right" vertical="center"/>
    </xf>
    <xf numFmtId="181" fontId="23" fillId="9" borderId="65" xfId="0" applyNumberFormat="1" applyFont="1" applyFill="1" applyBorder="1" applyAlignment="1">
      <alignment horizontal="right" vertical="center"/>
    </xf>
    <xf numFmtId="181" fontId="23" fillId="9" borderId="80" xfId="0" applyNumberFormat="1" applyFont="1" applyFill="1" applyBorder="1" applyAlignment="1">
      <alignment horizontal="right" vertical="center"/>
    </xf>
    <xf numFmtId="181" fontId="23" fillId="9" borderId="66" xfId="0" applyNumberFormat="1" applyFont="1" applyFill="1" applyBorder="1" applyAlignment="1">
      <alignment horizontal="right" vertical="center"/>
    </xf>
    <xf numFmtId="0" fontId="0" fillId="11" borderId="72" xfId="0" applyFill="1" applyBorder="1" applyAlignment="1">
      <alignment horizontal="center" vertical="center"/>
    </xf>
    <xf numFmtId="0" fontId="0" fillId="11" borderId="92" xfId="0" applyFill="1" applyBorder="1" applyAlignment="1">
      <alignment horizontal="center" vertical="center"/>
    </xf>
    <xf numFmtId="0" fontId="0" fillId="11" borderId="73" xfId="0" applyFill="1" applyBorder="1" applyAlignment="1">
      <alignment horizontal="center" vertical="center"/>
    </xf>
    <xf numFmtId="178" fontId="0" fillId="11" borderId="72" xfId="0" applyNumberFormat="1" applyFill="1" applyBorder="1" applyAlignment="1">
      <alignment horizontal="center" vertical="center"/>
    </xf>
    <xf numFmtId="178" fontId="0" fillId="11" borderId="73" xfId="0" applyNumberFormat="1" applyFill="1" applyBorder="1" applyAlignment="1">
      <alignment horizontal="center" vertical="center"/>
    </xf>
    <xf numFmtId="0" fontId="0" fillId="11" borderId="93" xfId="0" applyFill="1" applyBorder="1" applyAlignment="1">
      <alignment horizontal="center" vertical="center"/>
    </xf>
    <xf numFmtId="0" fontId="0" fillId="11" borderId="94" xfId="0" applyFill="1" applyBorder="1" applyAlignment="1">
      <alignment horizontal="center" vertical="center"/>
    </xf>
    <xf numFmtId="0" fontId="0" fillId="11" borderId="60" xfId="0" applyFill="1" applyBorder="1" applyAlignment="1">
      <alignment horizontal="center" vertical="center"/>
    </xf>
    <xf numFmtId="0" fontId="0" fillId="11" borderId="2" xfId="0" applyFill="1" applyBorder="1" applyAlignment="1">
      <alignment horizontal="center" vertical="center"/>
    </xf>
    <xf numFmtId="178" fontId="0" fillId="11" borderId="72" xfId="0" applyNumberFormat="1" applyFont="1" applyFill="1" applyBorder="1" applyAlignment="1">
      <alignment horizontal="center" vertical="center"/>
    </xf>
    <xf numFmtId="178" fontId="0" fillId="11" borderId="73" xfId="0" applyNumberFormat="1" applyFont="1" applyFill="1" applyBorder="1" applyAlignment="1">
      <alignment horizontal="center" vertical="center"/>
    </xf>
    <xf numFmtId="0" fontId="31" fillId="11" borderId="83" xfId="0" applyFont="1" applyFill="1" applyBorder="1" applyAlignment="1">
      <alignment horizontal="center" vertical="center" shrinkToFit="1"/>
    </xf>
    <xf numFmtId="0" fontId="32" fillId="11" borderId="68" xfId="0" applyFont="1" applyFill="1" applyBorder="1" applyAlignment="1">
      <alignment horizontal="center" vertical="center" shrinkToFit="1"/>
    </xf>
    <xf numFmtId="0" fontId="31" fillId="11" borderId="83" xfId="0" applyFont="1" applyFill="1" applyBorder="1" applyAlignment="1">
      <alignment horizontal="center" vertical="center"/>
    </xf>
    <xf numFmtId="0" fontId="32" fillId="11" borderId="68" xfId="0" applyFont="1" applyFill="1" applyBorder="1" applyAlignment="1">
      <alignment horizontal="center" vertical="center"/>
    </xf>
    <xf numFmtId="0" fontId="12"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xf>
    <xf numFmtId="0" fontId="29" fillId="12" borderId="48" xfId="0" applyFont="1" applyFill="1" applyBorder="1" applyAlignment="1">
      <alignment horizontal="center" vertical="center" shrinkToFit="1"/>
    </xf>
    <xf numFmtId="0" fontId="29" fillId="12" borderId="80" xfId="0" applyFont="1" applyFill="1" applyBorder="1" applyAlignment="1">
      <alignment horizontal="center" vertical="center" shrinkToFit="1"/>
    </xf>
    <xf numFmtId="14" fontId="7" fillId="0" borderId="0" xfId="0" applyNumberFormat="1" applyFont="1" applyFill="1" applyBorder="1" applyAlignment="1">
      <alignment horizontal="center" vertical="center"/>
    </xf>
    <xf numFmtId="0" fontId="33" fillId="11" borderId="70" xfId="0" applyFont="1" applyFill="1" applyBorder="1" applyAlignment="1">
      <alignment horizontal="center" vertical="center" shrinkToFit="1"/>
    </xf>
    <xf numFmtId="0" fontId="33" fillId="11" borderId="71" xfId="0" applyFont="1" applyFill="1" applyBorder="1" applyAlignment="1">
      <alignment horizontal="center" vertical="center" shrinkToFit="1"/>
    </xf>
    <xf numFmtId="0" fontId="33" fillId="11" borderId="96" xfId="0" applyFont="1" applyFill="1" applyBorder="1" applyAlignment="1">
      <alignment horizontal="center" vertical="center" shrinkToFit="1"/>
    </xf>
    <xf numFmtId="0" fontId="33" fillId="11" borderId="78" xfId="0" applyFont="1" applyFill="1" applyBorder="1" applyAlignment="1">
      <alignment horizontal="center" vertical="center" shrinkToFit="1"/>
    </xf>
    <xf numFmtId="0" fontId="29" fillId="11" borderId="70" xfId="0" applyFont="1" applyFill="1" applyBorder="1" applyAlignment="1">
      <alignment horizontal="center" vertical="center" wrapText="1" shrinkToFit="1"/>
    </xf>
    <xf numFmtId="0" fontId="29" fillId="11" borderId="71" xfId="0" applyFont="1" applyFill="1" applyBorder="1" applyAlignment="1">
      <alignment horizontal="center" vertical="center" shrinkToFit="1"/>
    </xf>
    <xf numFmtId="0" fontId="33" fillId="11" borderId="30" xfId="0" applyFont="1" applyFill="1" applyBorder="1" applyAlignment="1">
      <alignment horizontal="center" vertical="center" shrinkToFit="1"/>
    </xf>
    <xf numFmtId="0" fontId="33" fillId="11" borderId="4" xfId="0" applyFont="1" applyFill="1" applyBorder="1" applyAlignment="1">
      <alignment horizontal="center" vertical="center" shrinkToFit="1"/>
    </xf>
    <xf numFmtId="0" fontId="29" fillId="11" borderId="70" xfId="0" applyFont="1" applyFill="1" applyBorder="1" applyAlignment="1">
      <alignment horizontal="center" vertical="center" shrinkToFit="1"/>
    </xf>
    <xf numFmtId="0" fontId="21" fillId="13" borderId="81" xfId="0" applyFont="1" applyFill="1" applyBorder="1" applyAlignment="1">
      <alignment horizontal="center" vertical="center"/>
    </xf>
    <xf numFmtId="0" fontId="21" fillId="13" borderId="69" xfId="0" applyFont="1" applyFill="1" applyBorder="1" applyAlignment="1">
      <alignment horizontal="center" vertical="center"/>
    </xf>
    <xf numFmtId="0" fontId="15" fillId="0" borderId="0" xfId="0" applyFont="1" applyBorder="1" applyAlignment="1">
      <alignment horizontal="center" vertical="center" wrapText="1"/>
    </xf>
    <xf numFmtId="0" fontId="21" fillId="13" borderId="44" xfId="0" applyFont="1" applyFill="1" applyBorder="1" applyAlignment="1">
      <alignment horizontal="center" vertical="center"/>
    </xf>
    <xf numFmtId="0" fontId="29" fillId="11" borderId="30" xfId="0" applyFont="1" applyFill="1" applyBorder="1" applyAlignment="1">
      <alignment horizontal="center" vertical="center" shrinkToFit="1"/>
    </xf>
    <xf numFmtId="0" fontId="7" fillId="0" borderId="4" xfId="0" applyFont="1" applyBorder="1" applyAlignment="1">
      <alignment horizontal="center" vertical="center" shrinkToFit="1"/>
    </xf>
    <xf numFmtId="0" fontId="29" fillId="11" borderId="99" xfId="0" applyFont="1" applyFill="1" applyBorder="1" applyAlignment="1">
      <alignment horizontal="center" vertical="center" shrinkToFit="1"/>
    </xf>
    <xf numFmtId="0" fontId="29" fillId="11" borderId="100" xfId="0" applyFont="1" applyFill="1" applyBorder="1" applyAlignment="1">
      <alignment horizontal="center" vertical="center" shrinkToFit="1"/>
    </xf>
    <xf numFmtId="0" fontId="28" fillId="0" borderId="0" xfId="0" applyFont="1" applyAlignment="1">
      <alignment vertical="top" wrapText="1"/>
    </xf>
    <xf numFmtId="0" fontId="33" fillId="11" borderId="61" xfId="0" applyFont="1" applyFill="1" applyBorder="1" applyAlignment="1">
      <alignment horizontal="center" vertical="center" shrinkToFit="1"/>
    </xf>
    <xf numFmtId="0" fontId="33" fillId="11" borderId="62" xfId="0" applyFont="1" applyFill="1" applyBorder="1" applyAlignment="1">
      <alignment horizontal="center" vertical="center" shrinkToFit="1"/>
    </xf>
    <xf numFmtId="0" fontId="33" fillId="11" borderId="65" xfId="0" applyFont="1" applyFill="1" applyBorder="1" applyAlignment="1">
      <alignment horizontal="center" vertical="center" shrinkToFit="1"/>
    </xf>
    <xf numFmtId="0" fontId="33" fillId="11" borderId="66" xfId="0" applyFont="1" applyFill="1" applyBorder="1" applyAlignment="1">
      <alignment horizontal="center" vertical="center" shrinkToFit="1"/>
    </xf>
    <xf numFmtId="178" fontId="20" fillId="0" borderId="65" xfId="0" applyNumberFormat="1" applyFont="1" applyFill="1" applyBorder="1" applyAlignment="1" applyProtection="1">
      <alignment horizontal="right" vertical="center"/>
      <protection locked="0"/>
    </xf>
    <xf numFmtId="178" fontId="20" fillId="0" borderId="66" xfId="0" applyNumberFormat="1" applyFont="1" applyFill="1" applyBorder="1" applyAlignment="1" applyProtection="1">
      <alignment horizontal="right" vertical="center"/>
      <protection locked="0"/>
    </xf>
    <xf numFmtId="178" fontId="22" fillId="13" borderId="72" xfId="0" applyNumberFormat="1" applyFont="1" applyFill="1" applyBorder="1" applyAlignment="1">
      <alignment horizontal="right" vertical="center"/>
    </xf>
    <xf numFmtId="178" fontId="22" fillId="13" borderId="73" xfId="0" applyNumberFormat="1" applyFont="1" applyFill="1" applyBorder="1" applyAlignment="1">
      <alignment horizontal="right" vertical="center"/>
    </xf>
    <xf numFmtId="178" fontId="20" fillId="0" borderId="67" xfId="0" applyNumberFormat="1" applyFont="1" applyFill="1" applyBorder="1" applyAlignment="1" applyProtection="1">
      <alignment horizontal="right" vertical="center"/>
      <protection locked="0"/>
    </xf>
    <xf numFmtId="178" fontId="20" fillId="0" borderId="89" xfId="0" applyNumberFormat="1" applyFont="1" applyFill="1" applyBorder="1" applyAlignment="1" applyProtection="1">
      <alignment horizontal="right" vertical="center"/>
      <protection locked="0"/>
    </xf>
    <xf numFmtId="181" fontId="25" fillId="9" borderId="81" xfId="0" applyNumberFormat="1" applyFont="1" applyFill="1" applyBorder="1" applyAlignment="1">
      <alignment horizontal="right" vertical="center"/>
    </xf>
    <xf numFmtId="181" fontId="25" fillId="9" borderId="69" xfId="0" applyNumberFormat="1" applyFont="1" applyFill="1" applyBorder="1" applyAlignment="1">
      <alignment horizontal="right" vertical="center"/>
    </xf>
    <xf numFmtId="0" fontId="28" fillId="0" borderId="0" xfId="0" applyFont="1" applyAlignment="1">
      <alignment horizontal="left" vertical="center" wrapText="1"/>
    </xf>
    <xf numFmtId="0" fontId="0" fillId="0" borderId="0" xfId="0" applyFont="1" applyAlignment="1">
      <alignment horizontal="left" vertical="center"/>
    </xf>
    <xf numFmtId="178" fontId="20" fillId="0" borderId="34" xfId="0" applyNumberFormat="1" applyFont="1" applyFill="1" applyBorder="1" applyAlignment="1" applyProtection="1">
      <alignment horizontal="right" vertical="center"/>
      <protection locked="0"/>
    </xf>
    <xf numFmtId="0" fontId="0" fillId="11" borderId="78" xfId="0" applyFill="1" applyBorder="1" applyAlignment="1">
      <alignment horizontal="center" vertical="center"/>
    </xf>
    <xf numFmtId="0" fontId="0" fillId="11" borderId="79" xfId="0" applyFill="1" applyBorder="1" applyAlignment="1">
      <alignment horizontal="center" vertical="center"/>
    </xf>
  </cellXfs>
  <cellStyles count="1">
    <cellStyle name="標準" xfId="0" builtinId="0"/>
  </cellStyles>
  <dxfs count="3">
    <dxf>
      <font>
        <b val="0"/>
        <i/>
        <color rgb="FFFF0000"/>
      </font>
    </dxf>
    <dxf>
      <numFmt numFmtId="184" formatCode="\(0\)"/>
      <fill>
        <gradientFill degree="90">
          <stop position="0">
            <color rgb="FFFF0000"/>
          </stop>
          <stop position="1">
            <color theme="0"/>
          </stop>
        </gradientFill>
      </fill>
    </dxf>
    <dxf>
      <font>
        <condense val="0"/>
        <extend val="0"/>
        <color indexed="12"/>
      </font>
    </dxf>
  </dxfs>
  <tableStyles count="0" defaultTableStyle="TableStyleMedium2" defaultPivotStyle="PivotStyleLight16"/>
  <colors>
    <mruColors>
      <color rgb="FF99FF66"/>
      <color rgb="FF0000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15</xdr:col>
      <xdr:colOff>180975</xdr:colOff>
      <xdr:row>6</xdr:row>
      <xdr:rowOff>0</xdr:rowOff>
    </xdr:to>
    <xdr:grpSp>
      <xdr:nvGrpSpPr>
        <xdr:cNvPr id="9114" name="Group 3">
          <a:extLst>
            <a:ext uri="{FF2B5EF4-FFF2-40B4-BE49-F238E27FC236}">
              <a16:creationId xmlns:a16="http://schemas.microsoft.com/office/drawing/2014/main" id="{00000000-0008-0000-0000-00009A230000}"/>
            </a:ext>
          </a:extLst>
        </xdr:cNvPr>
        <xdr:cNvGrpSpPr>
          <a:grpSpLocks/>
        </xdr:cNvGrpSpPr>
      </xdr:nvGrpSpPr>
      <xdr:grpSpPr bwMode="auto">
        <a:xfrm>
          <a:off x="6267450" y="266700"/>
          <a:ext cx="866775" cy="904875"/>
          <a:chOff x="402" y="59"/>
          <a:chExt cx="239" cy="251"/>
        </a:xfrm>
      </xdr:grpSpPr>
      <xdr:pic>
        <xdr:nvPicPr>
          <xdr:cNvPr id="9125" name="Picture 1">
            <a:extLst>
              <a:ext uri="{FF2B5EF4-FFF2-40B4-BE49-F238E27FC236}">
                <a16:creationId xmlns:a16="http://schemas.microsoft.com/office/drawing/2014/main" id="{00000000-0008-0000-0000-0000A52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 y="153"/>
            <a:ext cx="233"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26" name="Picture 2">
            <a:extLst>
              <a:ext uri="{FF2B5EF4-FFF2-40B4-BE49-F238E27FC236}">
                <a16:creationId xmlns:a16="http://schemas.microsoft.com/office/drawing/2014/main" id="{00000000-0008-0000-0000-0000A623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 y="59"/>
            <a:ext cx="97" cy="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68</xdr:row>
      <xdr:rowOff>38100</xdr:rowOff>
    </xdr:from>
    <xdr:to>
      <xdr:col>7</xdr:col>
      <xdr:colOff>314325</xdr:colOff>
      <xdr:row>77</xdr:row>
      <xdr:rowOff>76200</xdr:rowOff>
    </xdr:to>
    <xdr:pic>
      <xdr:nvPicPr>
        <xdr:cNvPr id="9115" name="図 2">
          <a:extLst>
            <a:ext uri="{FF2B5EF4-FFF2-40B4-BE49-F238E27FC236}">
              <a16:creationId xmlns:a16="http://schemas.microsoft.com/office/drawing/2014/main" id="{00000000-0008-0000-0000-00009B2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11782425"/>
          <a:ext cx="23812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190500</xdr:colOff>
      <xdr:row>18</xdr:row>
      <xdr:rowOff>28575</xdr:rowOff>
    </xdr:from>
    <xdr:to>
      <xdr:col>19</xdr:col>
      <xdr:colOff>571500</xdr:colOff>
      <xdr:row>38</xdr:row>
      <xdr:rowOff>152400</xdr:rowOff>
    </xdr:to>
    <xdr:pic>
      <xdr:nvPicPr>
        <xdr:cNvPr id="9116" name="図 1">
          <a:extLst>
            <a:ext uri="{FF2B5EF4-FFF2-40B4-BE49-F238E27FC236}">
              <a16:creationId xmlns:a16="http://schemas.microsoft.com/office/drawing/2014/main" id="{00000000-0008-0000-0000-00009C23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86350" y="3086100"/>
          <a:ext cx="4381500"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84</xdr:row>
      <xdr:rowOff>28575</xdr:rowOff>
    </xdr:from>
    <xdr:to>
      <xdr:col>15</xdr:col>
      <xdr:colOff>133350</xdr:colOff>
      <xdr:row>121</xdr:row>
      <xdr:rowOff>133350</xdr:rowOff>
    </xdr:to>
    <xdr:pic>
      <xdr:nvPicPr>
        <xdr:cNvPr id="9117" name="図 7">
          <a:extLst>
            <a:ext uri="{FF2B5EF4-FFF2-40B4-BE49-F238E27FC236}">
              <a16:creationId xmlns:a16="http://schemas.microsoft.com/office/drawing/2014/main" id="{00000000-0008-0000-0000-00009D23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14516100"/>
          <a:ext cx="7029450" cy="644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342900</xdr:colOff>
      <xdr:row>110</xdr:row>
      <xdr:rowOff>142875</xdr:rowOff>
    </xdr:from>
    <xdr:to>
      <xdr:col>10</xdr:col>
      <xdr:colOff>542925</xdr:colOff>
      <xdr:row>112</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105025" y="18688050"/>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333375</xdr:colOff>
      <xdr:row>95</xdr:row>
      <xdr:rowOff>0</xdr:rowOff>
    </xdr:from>
    <xdr:to>
      <xdr:col>10</xdr:col>
      <xdr:colOff>533400</xdr:colOff>
      <xdr:row>96</xdr:row>
      <xdr:rowOff>95250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2095500" y="15973425"/>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103</xdr:row>
      <xdr:rowOff>66675</xdr:rowOff>
    </xdr:from>
    <xdr:to>
      <xdr:col>10</xdr:col>
      <xdr:colOff>571500</xdr:colOff>
      <xdr:row>104</xdr:row>
      <xdr:rowOff>161925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2133600" y="17411700"/>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15</xdr:col>
      <xdr:colOff>219075</xdr:colOff>
      <xdr:row>84</xdr:row>
      <xdr:rowOff>9525</xdr:rowOff>
    </xdr:from>
    <xdr:to>
      <xdr:col>19</xdr:col>
      <xdr:colOff>606425</xdr:colOff>
      <xdr:row>100</xdr:row>
      <xdr:rowOff>76200</xdr:rowOff>
    </xdr:to>
    <xdr:pic>
      <xdr:nvPicPr>
        <xdr:cNvPr id="9121" name="図 9">
          <a:extLst>
            <a:ext uri="{FF2B5EF4-FFF2-40B4-BE49-F238E27FC236}">
              <a16:creationId xmlns:a16="http://schemas.microsoft.com/office/drawing/2014/main" id="{00000000-0008-0000-0000-0000A123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2325" y="14497050"/>
          <a:ext cx="2362200"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127</xdr:row>
      <xdr:rowOff>85725</xdr:rowOff>
    </xdr:from>
    <xdr:to>
      <xdr:col>20</xdr:col>
      <xdr:colOff>333375</xdr:colOff>
      <xdr:row>156</xdr:row>
      <xdr:rowOff>142875</xdr:rowOff>
    </xdr:to>
    <xdr:pic>
      <xdr:nvPicPr>
        <xdr:cNvPr id="9122" name="図 4">
          <a:extLst>
            <a:ext uri="{FF2B5EF4-FFF2-40B4-BE49-F238E27FC236}">
              <a16:creationId xmlns:a16="http://schemas.microsoft.com/office/drawing/2014/main" id="{00000000-0008-0000-0000-0000A223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r="12309" b="17438"/>
        <a:stretch>
          <a:fillRect/>
        </a:stretch>
      </xdr:blipFill>
      <xdr:spPr bwMode="auto">
        <a:xfrm>
          <a:off x="409575" y="21945600"/>
          <a:ext cx="9505950" cy="5029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590550</xdr:colOff>
      <xdr:row>132</xdr:row>
      <xdr:rowOff>38100</xdr:rowOff>
    </xdr:from>
    <xdr:to>
      <xdr:col>14</xdr:col>
      <xdr:colOff>238125</xdr:colOff>
      <xdr:row>134</xdr:row>
      <xdr:rowOff>19050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5486400" y="22583775"/>
          <a:ext cx="1019175" cy="32385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28575</xdr:colOff>
      <xdr:row>152</xdr:row>
      <xdr:rowOff>85725</xdr:rowOff>
    </xdr:from>
    <xdr:to>
      <xdr:col>6</xdr:col>
      <xdr:colOff>95250</xdr:colOff>
      <xdr:row>154</xdr:row>
      <xdr:rowOff>76200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733425" y="26060400"/>
          <a:ext cx="1476375" cy="333375"/>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42351</xdr:colOff>
      <xdr:row>6</xdr:row>
      <xdr:rowOff>24765</xdr:rowOff>
    </xdr:from>
    <xdr:to>
      <xdr:col>10</xdr:col>
      <xdr:colOff>338511</xdr:colOff>
      <xdr:row>7</xdr:row>
      <xdr:rowOff>168549</xdr:rowOff>
    </xdr:to>
    <xdr:sp macro="" textlink="設定!E4">
      <xdr:nvSpPr>
        <xdr:cNvPr id="2067" name="AutoShape 3">
          <a:extLst>
            <a:ext uri="{FF2B5EF4-FFF2-40B4-BE49-F238E27FC236}">
              <a16:creationId xmlns:a16="http://schemas.microsoft.com/office/drawing/2014/main" id="{00000000-0008-0000-0300-000013080000}"/>
            </a:ext>
          </a:extLst>
        </xdr:cNvPr>
        <xdr:cNvSpPr>
          <a:spLocks noChangeArrowheads="1"/>
        </xdr:cNvSpPr>
      </xdr:nvSpPr>
      <xdr:spPr bwMode="auto">
        <a:xfrm>
          <a:off x="303822" y="174177"/>
          <a:ext cx="7327851" cy="638710"/>
        </a:xfrm>
        <a:prstGeom prst="plaque">
          <a:avLst>
            <a:gd name="adj" fmla="val 16667"/>
          </a:avLst>
        </a:prstGeom>
        <a:ln>
          <a:headEnd/>
          <a:tailEnd/>
        </a:ln>
      </xdr:spPr>
      <xdr:style>
        <a:lnRef idx="0">
          <a:schemeClr val="accent4"/>
        </a:lnRef>
        <a:fillRef idx="3">
          <a:schemeClr val="accent4"/>
        </a:fillRef>
        <a:effectRef idx="3">
          <a:schemeClr val="accent4"/>
        </a:effectRef>
        <a:fontRef idx="minor">
          <a:schemeClr val="lt1"/>
        </a:fontRef>
      </xdr:style>
      <xdr:txBody>
        <a:bodyPr vertOverflow="clip" wrap="square" lIns="64008" tIns="41148" rIns="64008" bIns="41148" anchor="ctr" upright="1"/>
        <a:lstStyle/>
        <a:p>
          <a:pPr algn="ctr" rtl="0">
            <a:defRPr sz="1000"/>
          </a:pPr>
          <a:fld id="{D4E0D59B-F730-40E9-8F32-5590369EDC6A}" type="TxLink">
            <a:rPr lang="ja-JP" altLang="en-US" sz="2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pPr algn="ctr" rtl="0">
              <a:defRPr sz="1000"/>
            </a:pPr>
            <a:t>令和7年度　世田谷区国民健康保険料 試算ツール</a:t>
          </a:fld>
          <a:endParaRPr lang="ja-JP" altLang="en-US" sz="2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876299</xdr:colOff>
      <xdr:row>28</xdr:row>
      <xdr:rowOff>47625</xdr:rowOff>
    </xdr:from>
    <xdr:to>
      <xdr:col>4</xdr:col>
      <xdr:colOff>224117</xdr:colOff>
      <xdr:row>30</xdr:row>
      <xdr:rowOff>133350</xdr:rowOff>
    </xdr:to>
    <xdr:sp macro="" textlink="">
      <xdr:nvSpPr>
        <xdr:cNvPr id="7664" name="AutoShape 4">
          <a:extLst>
            <a:ext uri="{FF2B5EF4-FFF2-40B4-BE49-F238E27FC236}">
              <a16:creationId xmlns:a16="http://schemas.microsoft.com/office/drawing/2014/main" id="{00000000-0008-0000-0300-0000F01D0000}"/>
            </a:ext>
          </a:extLst>
        </xdr:cNvPr>
        <xdr:cNvSpPr>
          <a:spLocks noChangeArrowheads="1"/>
        </xdr:cNvSpPr>
      </xdr:nvSpPr>
      <xdr:spPr bwMode="auto">
        <a:xfrm rot="5400000">
          <a:off x="2866183" y="12289211"/>
          <a:ext cx="433107" cy="31152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7</xdr:col>
      <xdr:colOff>76199</xdr:colOff>
      <xdr:row>28</xdr:row>
      <xdr:rowOff>47625</xdr:rowOff>
    </xdr:from>
    <xdr:to>
      <xdr:col>7</xdr:col>
      <xdr:colOff>392205</xdr:colOff>
      <xdr:row>30</xdr:row>
      <xdr:rowOff>133350</xdr:rowOff>
    </xdr:to>
    <xdr:sp macro="" textlink="">
      <xdr:nvSpPr>
        <xdr:cNvPr id="7665" name="AutoShape 5">
          <a:extLst>
            <a:ext uri="{FF2B5EF4-FFF2-40B4-BE49-F238E27FC236}">
              <a16:creationId xmlns:a16="http://schemas.microsoft.com/office/drawing/2014/main" id="{00000000-0008-0000-0300-0000F11D0000}"/>
            </a:ext>
          </a:extLst>
        </xdr:cNvPr>
        <xdr:cNvSpPr>
          <a:spLocks noChangeArrowheads="1"/>
        </xdr:cNvSpPr>
      </xdr:nvSpPr>
      <xdr:spPr bwMode="auto">
        <a:xfrm rot="5400000">
          <a:off x="5699030" y="12286970"/>
          <a:ext cx="433107" cy="316006"/>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10</xdr:col>
      <xdr:colOff>271741</xdr:colOff>
      <xdr:row>28</xdr:row>
      <xdr:rowOff>47625</xdr:rowOff>
    </xdr:from>
    <xdr:to>
      <xdr:col>11</xdr:col>
      <xdr:colOff>257731</xdr:colOff>
      <xdr:row>30</xdr:row>
      <xdr:rowOff>133350</xdr:rowOff>
    </xdr:to>
    <xdr:sp macro="" textlink="">
      <xdr:nvSpPr>
        <xdr:cNvPr id="7667" name="AutoShape 8">
          <a:extLst>
            <a:ext uri="{FF2B5EF4-FFF2-40B4-BE49-F238E27FC236}">
              <a16:creationId xmlns:a16="http://schemas.microsoft.com/office/drawing/2014/main" id="{00000000-0008-0000-0300-0000F31D0000}"/>
            </a:ext>
          </a:extLst>
        </xdr:cNvPr>
        <xdr:cNvSpPr>
          <a:spLocks noChangeArrowheads="1"/>
        </xdr:cNvSpPr>
      </xdr:nvSpPr>
      <xdr:spPr bwMode="auto">
        <a:xfrm rot="5400000">
          <a:off x="8497418" y="12306301"/>
          <a:ext cx="433107" cy="277343"/>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txBody>
        <a:bodyPr/>
        <a:lstStyle/>
        <a:p>
          <a:endParaRPr lang="ja-JP" altLang="en-US"/>
        </a:p>
      </xdr:txBody>
    </xdr:sp>
    <xdr:clientData/>
  </xdr:twoCellAnchor>
  <xdr:twoCellAnchor>
    <xdr:from>
      <xdr:col>23</xdr:col>
      <xdr:colOff>271741</xdr:colOff>
      <xdr:row>28</xdr:row>
      <xdr:rowOff>47625</xdr:rowOff>
    </xdr:from>
    <xdr:to>
      <xdr:col>24</xdr:col>
      <xdr:colOff>257731</xdr:colOff>
      <xdr:row>30</xdr:row>
      <xdr:rowOff>133350</xdr:rowOff>
    </xdr:to>
    <xdr:sp macro="" textlink="">
      <xdr:nvSpPr>
        <xdr:cNvPr id="15" name="AutoShape 8">
          <a:extLst>
            <a:ext uri="{FF2B5EF4-FFF2-40B4-BE49-F238E27FC236}">
              <a16:creationId xmlns:a16="http://schemas.microsoft.com/office/drawing/2014/main" id="{00000000-0008-0000-0300-00000F000000}"/>
            </a:ext>
          </a:extLst>
        </xdr:cNvPr>
        <xdr:cNvSpPr>
          <a:spLocks noChangeArrowheads="1"/>
        </xdr:cNvSpPr>
      </xdr:nvSpPr>
      <xdr:spPr bwMode="auto">
        <a:xfrm rot="5400000">
          <a:off x="7653415" y="3449612"/>
          <a:ext cx="0" cy="81149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112433</xdr:colOff>
      <xdr:row>62</xdr:row>
      <xdr:rowOff>41933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6818033" cy="10278133"/>
        </a:xfrm>
        <a:prstGeom prst="rect">
          <a:avLst/>
        </a:prstGeom>
      </xdr:spPr>
    </xdr:pic>
    <xdr:clientData/>
  </xdr:twoCellAnchor>
  <xdr:twoCellAnchor>
    <xdr:from>
      <xdr:col>4</xdr:col>
      <xdr:colOff>368841</xdr:colOff>
      <xdr:row>9</xdr:row>
      <xdr:rowOff>74990</xdr:rowOff>
    </xdr:from>
    <xdr:to>
      <xdr:col>6</xdr:col>
      <xdr:colOff>553358</xdr:colOff>
      <xdr:row>13</xdr:row>
      <xdr:rowOff>153141</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2799984" y="1544561"/>
          <a:ext cx="1400088" cy="731294"/>
        </a:xfrm>
        <a:prstGeom prst="roundRect">
          <a:avLst/>
        </a:prstGeom>
        <a:solidFill>
          <a:srgbClr val="FF0000">
            <a:alpha val="5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150586</xdr:colOff>
      <xdr:row>11</xdr:row>
      <xdr:rowOff>116114</xdr:rowOff>
    </xdr:from>
    <xdr:to>
      <xdr:col>11</xdr:col>
      <xdr:colOff>217714</xdr:colOff>
      <xdr:row>15</xdr:row>
      <xdr:rowOff>108857</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405086" y="1912257"/>
          <a:ext cx="2498271" cy="645886"/>
        </a:xfrm>
        <a:prstGeom prst="line">
          <a:avLst/>
        </a:prstGeom>
        <a:ln w="38100">
          <a:solidFill>
            <a:srgbClr val="002060">
              <a:alpha val="6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336141</xdr:colOff>
      <xdr:row>12</xdr:row>
      <xdr:rowOff>139042</xdr:rowOff>
    </xdr:from>
    <xdr:to>
      <xdr:col>19</xdr:col>
      <xdr:colOff>462645</xdr:colOff>
      <xdr:row>22</xdr:row>
      <xdr:rowOff>123977</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021784" y="2098471"/>
          <a:ext cx="4988790" cy="1617792"/>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赤枠で囲まれた給与所得控除後の金額が給与所得となります。試算シートの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給与所得の源泉徴収票が２枚以上ある方はこちらの試算ツールでは計算できません。</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年金収入のある方は公的年金等の源泉徴収票にある金額を別途試算シートの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549405</xdr:colOff>
      <xdr:row>28</xdr:row>
      <xdr:rowOff>99786</xdr:rowOff>
    </xdr:to>
    <xdr:pic>
      <xdr:nvPicPr>
        <xdr:cNvPr id="10" name="図 9">
          <a:extLst>
            <a:ext uri="{FF2B5EF4-FFF2-40B4-BE49-F238E27FC236}">
              <a16:creationId xmlns:a16="http://schemas.microsoft.com/office/drawing/2014/main" id="{75378434-A48A-CD7F-FC8E-86F9BF8E3547}"/>
            </a:ext>
          </a:extLst>
        </xdr:cNvPr>
        <xdr:cNvPicPr>
          <a:picLocks noChangeAspect="1"/>
        </xdr:cNvPicPr>
      </xdr:nvPicPr>
      <xdr:blipFill>
        <a:blip xmlns:r="http://schemas.openxmlformats.org/officeDocument/2006/relationships" r:embed="rId1"/>
        <a:stretch>
          <a:fillRect/>
        </a:stretch>
      </xdr:blipFill>
      <xdr:spPr>
        <a:xfrm>
          <a:off x="0" y="0"/>
          <a:ext cx="6645405" cy="4671786"/>
        </a:xfrm>
        <a:prstGeom prst="rect">
          <a:avLst/>
        </a:prstGeom>
      </xdr:spPr>
    </xdr:pic>
    <xdr:clientData/>
  </xdr:twoCellAnchor>
  <xdr:twoCellAnchor>
    <xdr:from>
      <xdr:col>2</xdr:col>
      <xdr:colOff>519795</xdr:colOff>
      <xdr:row>6</xdr:row>
      <xdr:rowOff>77108</xdr:rowOff>
    </xdr:from>
    <xdr:to>
      <xdr:col>6</xdr:col>
      <xdr:colOff>471715</xdr:colOff>
      <xdr:row>13</xdr:row>
      <xdr:rowOff>4326</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1735366" y="1056822"/>
          <a:ext cx="2383063" cy="1070218"/>
        </a:xfrm>
        <a:prstGeom prst="roundRect">
          <a:avLst/>
        </a:prstGeom>
        <a:solidFill>
          <a:srgbClr val="FF0000">
            <a:alpha val="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54429</xdr:colOff>
      <xdr:row>9</xdr:row>
      <xdr:rowOff>81643</xdr:rowOff>
    </xdr:from>
    <xdr:to>
      <xdr:col>12</xdr:col>
      <xdr:colOff>14517</xdr:colOff>
      <xdr:row>17</xdr:row>
      <xdr:rowOff>87087</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308929" y="1551214"/>
          <a:ext cx="2999017" cy="1311730"/>
        </a:xfrm>
        <a:prstGeom prst="line">
          <a:avLst/>
        </a:prstGeom>
        <a:ln w="38100">
          <a:solidFill>
            <a:schemeClr val="accent1">
              <a:alpha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141516</xdr:colOff>
      <xdr:row>13</xdr:row>
      <xdr:rowOff>21772</xdr:rowOff>
    </xdr:from>
    <xdr:to>
      <xdr:col>19</xdr:col>
      <xdr:colOff>210459</xdr:colOff>
      <xdr:row>21</xdr:row>
      <xdr:rowOff>52025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7434945" y="2144486"/>
          <a:ext cx="4323443" cy="1336539"/>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赤枠で囲まれた支払金額が年金収入となります。</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年金所得は自動計算されるので、入力は不要です。</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97970</xdr:colOff>
      <xdr:row>1</xdr:row>
      <xdr:rowOff>119743</xdr:rowOff>
    </xdr:from>
    <xdr:to>
      <xdr:col>1</xdr:col>
      <xdr:colOff>293913</xdr:colOff>
      <xdr:row>3</xdr:row>
      <xdr:rowOff>54429</xdr:rowOff>
    </xdr:to>
    <xdr:sp macro="" textlink="">
      <xdr:nvSpPr>
        <xdr:cNvPr id="2" name="テキスト ボックス 1">
          <a:extLst>
            <a:ext uri="{FF2B5EF4-FFF2-40B4-BE49-F238E27FC236}">
              <a16:creationId xmlns:a16="http://schemas.microsoft.com/office/drawing/2014/main" id="{0B4CC547-017B-7E02-42CF-25D75C43F619}"/>
            </a:ext>
          </a:extLst>
        </xdr:cNvPr>
        <xdr:cNvSpPr txBox="1"/>
      </xdr:nvSpPr>
      <xdr:spPr>
        <a:xfrm>
          <a:off x="707570" y="283029"/>
          <a:ext cx="195943" cy="26125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solidFill>
            </a:rPr>
            <a:t>６</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282200</xdr:colOff>
      <xdr:row>65</xdr:row>
      <xdr:rowOff>108858</xdr:rowOff>
    </xdr:to>
    <xdr:pic>
      <xdr:nvPicPr>
        <xdr:cNvPr id="19" name="図 18">
          <a:extLst>
            <a:ext uri="{FF2B5EF4-FFF2-40B4-BE49-F238E27FC236}">
              <a16:creationId xmlns:a16="http://schemas.microsoft.com/office/drawing/2014/main" id="{6D975087-6A1D-C96B-EBAE-6EA3F858C03F}"/>
            </a:ext>
          </a:extLst>
        </xdr:cNvPr>
        <xdr:cNvPicPr>
          <a:picLocks noChangeAspect="1"/>
        </xdr:cNvPicPr>
      </xdr:nvPicPr>
      <xdr:blipFill>
        <a:blip xmlns:r="http://schemas.openxmlformats.org/officeDocument/2006/relationships" r:embed="rId1"/>
        <a:stretch>
          <a:fillRect/>
        </a:stretch>
      </xdr:blipFill>
      <xdr:spPr>
        <a:xfrm>
          <a:off x="0" y="0"/>
          <a:ext cx="7575629" cy="10722429"/>
        </a:xfrm>
        <a:prstGeom prst="rect">
          <a:avLst/>
        </a:prstGeom>
      </xdr:spPr>
    </xdr:pic>
    <xdr:clientData/>
  </xdr:twoCellAnchor>
  <xdr:twoCellAnchor>
    <xdr:from>
      <xdr:col>1</xdr:col>
      <xdr:colOff>73781</xdr:colOff>
      <xdr:row>41</xdr:row>
      <xdr:rowOff>118231</xdr:rowOff>
    </xdr:from>
    <xdr:to>
      <xdr:col>6</xdr:col>
      <xdr:colOff>183243</xdr:colOff>
      <xdr:row>43</xdr:row>
      <xdr:rowOff>114603</xdr:rowOff>
    </xdr:to>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681567" y="6812945"/>
          <a:ext cx="3148390" cy="322944"/>
        </a:xfrm>
        <a:prstGeom prst="roundRect">
          <a:avLst/>
        </a:prstGeom>
        <a:solidFill>
          <a:srgbClr val="FF0000">
            <a:alpha val="20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580572</xdr:colOff>
      <xdr:row>25</xdr:row>
      <xdr:rowOff>127000</xdr:rowOff>
    </xdr:from>
    <xdr:to>
      <xdr:col>12</xdr:col>
      <xdr:colOff>199571</xdr:colOff>
      <xdr:row>41</xdr:row>
      <xdr:rowOff>9072</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3011715" y="4209143"/>
          <a:ext cx="4481285" cy="2494643"/>
        </a:xfrm>
        <a:prstGeom prst="line">
          <a:avLst/>
        </a:prstGeom>
        <a:ln w="38100">
          <a:solidFill>
            <a:schemeClr val="accent1">
              <a:alpha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313876</xdr:colOff>
      <xdr:row>17</xdr:row>
      <xdr:rowOff>29028</xdr:rowOff>
    </xdr:from>
    <xdr:to>
      <xdr:col>19</xdr:col>
      <xdr:colOff>517071</xdr:colOff>
      <xdr:row>30</xdr:row>
      <xdr:rowOff>36286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607305" y="2804885"/>
          <a:ext cx="4457695" cy="2129972"/>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第一表の赤枠で囲まれた⑫の合計金額が総所得となります。試算シートの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確定申告書に記載の所得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や</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を既に入力している場合は、それらを差し引いた金額を入力してください。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分離課税の申告をされた方</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第三表をお持ちの方</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は、こちらの試算シートでは計算できません。</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スライス">
  <a:themeElements>
    <a:clrScheme name="スライス">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スライス">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スライス">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0"/>
  </sheetPr>
  <dimension ref="A1:Z128"/>
  <sheetViews>
    <sheetView zoomScaleNormal="100" workbookViewId="0">
      <selection activeCell="C24" sqref="C24"/>
    </sheetView>
  </sheetViews>
  <sheetFormatPr defaultRowHeight="13.5" x14ac:dyDescent="0.15"/>
  <cols>
    <col min="1" max="10" width="4.625" customWidth="1"/>
    <col min="16" max="16" width="7.5" customWidth="1"/>
    <col min="17" max="17" width="3.625" hidden="1" customWidth="1"/>
  </cols>
  <sheetData>
    <row r="1" spans="1:21" ht="21" x14ac:dyDescent="0.2">
      <c r="A1" s="43" t="s">
        <v>66</v>
      </c>
    </row>
    <row r="3" spans="1:21" ht="17.25" x14ac:dyDescent="0.2">
      <c r="A3" s="39" t="s">
        <v>63</v>
      </c>
    </row>
    <row r="4" spans="1:21" x14ac:dyDescent="0.15">
      <c r="U4" s="36"/>
    </row>
    <row r="5" spans="1:21" x14ac:dyDescent="0.15">
      <c r="B5" t="s">
        <v>67</v>
      </c>
      <c r="F5" s="36"/>
    </row>
    <row r="6" spans="1:21" x14ac:dyDescent="0.15">
      <c r="B6" t="s">
        <v>76</v>
      </c>
    </row>
    <row r="7" spans="1:21" x14ac:dyDescent="0.15">
      <c r="B7" s="44" t="s">
        <v>2</v>
      </c>
    </row>
    <row r="8" spans="1:21" x14ac:dyDescent="0.15">
      <c r="B8" s="44" t="s">
        <v>77</v>
      </c>
    </row>
    <row r="9" spans="1:21" x14ac:dyDescent="0.15">
      <c r="B9" s="44" t="s">
        <v>123</v>
      </c>
    </row>
    <row r="10" spans="1:21" x14ac:dyDescent="0.15">
      <c r="B10" s="44" t="s">
        <v>78</v>
      </c>
    </row>
    <row r="11" spans="1:21" x14ac:dyDescent="0.15">
      <c r="B11" s="44" t="s">
        <v>79</v>
      </c>
    </row>
    <row r="12" spans="1:21" x14ac:dyDescent="0.15">
      <c r="B12" s="83" t="s">
        <v>137</v>
      </c>
    </row>
    <row r="13" spans="1:21" x14ac:dyDescent="0.15">
      <c r="B13" s="83" t="s">
        <v>138</v>
      </c>
    </row>
    <row r="14" spans="1:21" x14ac:dyDescent="0.15">
      <c r="B14" s="83"/>
    </row>
    <row r="15" spans="1:21" x14ac:dyDescent="0.15">
      <c r="B15" s="46" t="s">
        <v>68</v>
      </c>
    </row>
    <row r="16" spans="1:21" x14ac:dyDescent="0.15">
      <c r="B16" s="44" t="s">
        <v>93</v>
      </c>
    </row>
    <row r="17" spans="2:18" x14ac:dyDescent="0.15">
      <c r="B17" s="44" t="s">
        <v>124</v>
      </c>
      <c r="R17" s="52" t="s">
        <v>97</v>
      </c>
    </row>
    <row r="18" spans="2:18" x14ac:dyDescent="0.15">
      <c r="B18" s="44" t="s">
        <v>150</v>
      </c>
      <c r="R18" s="52"/>
    </row>
    <row r="20" spans="2:18" x14ac:dyDescent="0.15">
      <c r="B20" t="s">
        <v>69</v>
      </c>
    </row>
    <row r="21" spans="2:18" x14ac:dyDescent="0.15">
      <c r="B21" s="44" t="s">
        <v>139</v>
      </c>
    </row>
    <row r="22" spans="2:18" x14ac:dyDescent="0.15">
      <c r="B22" s="44"/>
    </row>
    <row r="23" spans="2:18" x14ac:dyDescent="0.15">
      <c r="B23" s="46" t="s">
        <v>125</v>
      </c>
    </row>
    <row r="24" spans="2:18" x14ac:dyDescent="0.15">
      <c r="B24" s="44" t="s">
        <v>126</v>
      </c>
    </row>
    <row r="25" spans="2:18" x14ac:dyDescent="0.15">
      <c r="B25" s="44" t="s">
        <v>127</v>
      </c>
    </row>
    <row r="26" spans="2:18" x14ac:dyDescent="0.15">
      <c r="B26" s="44" t="s">
        <v>128</v>
      </c>
    </row>
    <row r="28" spans="2:18" x14ac:dyDescent="0.15">
      <c r="B28" s="46" t="s">
        <v>80</v>
      </c>
    </row>
    <row r="29" spans="2:18" x14ac:dyDescent="0.15">
      <c r="B29" s="44" t="s">
        <v>129</v>
      </c>
    </row>
    <row r="30" spans="2:18" x14ac:dyDescent="0.15">
      <c r="B30" s="44" t="s">
        <v>130</v>
      </c>
    </row>
    <row r="31" spans="2:18" x14ac:dyDescent="0.15">
      <c r="B31" s="44" t="s">
        <v>131</v>
      </c>
    </row>
    <row r="32" spans="2:18" x14ac:dyDescent="0.15">
      <c r="B32" s="44"/>
    </row>
    <row r="33" spans="1:26" x14ac:dyDescent="0.15">
      <c r="B33" s="46" t="s">
        <v>81</v>
      </c>
    </row>
    <row r="34" spans="1:26" x14ac:dyDescent="0.15">
      <c r="B34" s="44" t="s">
        <v>132</v>
      </c>
    </row>
    <row r="35" spans="1:26" x14ac:dyDescent="0.15">
      <c r="B35" s="44" t="s">
        <v>133</v>
      </c>
    </row>
    <row r="36" spans="1:26" x14ac:dyDescent="0.15">
      <c r="B36" s="44" t="s">
        <v>134</v>
      </c>
    </row>
    <row r="37" spans="1:26" x14ac:dyDescent="0.15">
      <c r="B37" s="44"/>
    </row>
    <row r="38" spans="1:26" x14ac:dyDescent="0.15">
      <c r="B38" s="46" t="s">
        <v>70</v>
      </c>
    </row>
    <row r="39" spans="1:26" x14ac:dyDescent="0.15">
      <c r="B39" s="44" t="s">
        <v>71</v>
      </c>
      <c r="U39" s="36"/>
      <c r="Z39" s="36"/>
    </row>
    <row r="40" spans="1:26" x14ac:dyDescent="0.15">
      <c r="B40" s="44" t="s">
        <v>82</v>
      </c>
    </row>
    <row r="41" spans="1:26" ht="14.25" customHeight="1" x14ac:dyDescent="0.15">
      <c r="B41" s="44"/>
    </row>
    <row r="42" spans="1:26" x14ac:dyDescent="0.15">
      <c r="B42" s="59" t="s">
        <v>110</v>
      </c>
    </row>
    <row r="43" spans="1:26" x14ac:dyDescent="0.15">
      <c r="B43" s="44"/>
    </row>
    <row r="44" spans="1:26" ht="17.25" x14ac:dyDescent="0.2">
      <c r="A44" s="39" t="s">
        <v>72</v>
      </c>
    </row>
    <row r="46" spans="1:26" x14ac:dyDescent="0.15">
      <c r="B46" t="s">
        <v>73</v>
      </c>
    </row>
    <row r="48" spans="1:26" x14ac:dyDescent="0.15">
      <c r="B48" t="s">
        <v>74</v>
      </c>
    </row>
    <row r="49" spans="2:21" x14ac:dyDescent="0.15">
      <c r="B49" s="44" t="s">
        <v>75</v>
      </c>
    </row>
    <row r="50" spans="2:21" x14ac:dyDescent="0.15">
      <c r="B50" s="44" t="s">
        <v>94</v>
      </c>
    </row>
    <row r="51" spans="2:21" x14ac:dyDescent="0.15">
      <c r="B51" s="60" t="s">
        <v>111</v>
      </c>
    </row>
    <row r="52" spans="2:21" x14ac:dyDescent="0.15">
      <c r="B52" s="44" t="s">
        <v>84</v>
      </c>
      <c r="R52" s="36"/>
    </row>
    <row r="53" spans="2:21" x14ac:dyDescent="0.15">
      <c r="U53" s="36"/>
    </row>
    <row r="54" spans="2:21" x14ac:dyDescent="0.15">
      <c r="B54" t="s">
        <v>83</v>
      </c>
    </row>
    <row r="55" spans="2:21" x14ac:dyDescent="0.15">
      <c r="B55" s="44" t="s">
        <v>112</v>
      </c>
    </row>
    <row r="56" spans="2:21" ht="15.75" customHeight="1" x14ac:dyDescent="0.15">
      <c r="B56" s="60" t="s">
        <v>113</v>
      </c>
    </row>
    <row r="57" spans="2:21" ht="15.75" customHeight="1" x14ac:dyDescent="0.15">
      <c r="B57" s="60" t="s">
        <v>114</v>
      </c>
    </row>
    <row r="58" spans="2:21" x14ac:dyDescent="0.15">
      <c r="B58" s="60" t="s">
        <v>120</v>
      </c>
    </row>
    <row r="59" spans="2:21" x14ac:dyDescent="0.15">
      <c r="B59" s="44" t="s">
        <v>87</v>
      </c>
    </row>
    <row r="60" spans="2:21" x14ac:dyDescent="0.15">
      <c r="B60" s="44" t="s">
        <v>88</v>
      </c>
    </row>
    <row r="61" spans="2:21" x14ac:dyDescent="0.15">
      <c r="B61" s="45" t="s">
        <v>85</v>
      </c>
    </row>
    <row r="62" spans="2:21" x14ac:dyDescent="0.15">
      <c r="B62" s="44" t="s">
        <v>86</v>
      </c>
    </row>
    <row r="64" spans="2:21" x14ac:dyDescent="0.15">
      <c r="B64" s="46" t="s">
        <v>89</v>
      </c>
    </row>
    <row r="65" spans="2:2" x14ac:dyDescent="0.15">
      <c r="B65" s="44" t="s">
        <v>90</v>
      </c>
    </row>
    <row r="68" spans="2:2" x14ac:dyDescent="0.15">
      <c r="B68" s="52" t="s">
        <v>95</v>
      </c>
    </row>
    <row r="84" spans="1:18" x14ac:dyDescent="0.15">
      <c r="A84" s="52"/>
      <c r="B84" s="52" t="s">
        <v>98</v>
      </c>
      <c r="H84" s="52"/>
      <c r="R84" s="52" t="s">
        <v>96</v>
      </c>
    </row>
    <row r="126" spans="1:19" x14ac:dyDescent="0.15">
      <c r="A126" s="242" t="s">
        <v>121</v>
      </c>
      <c r="B126" s="242"/>
      <c r="C126" s="242"/>
      <c r="D126" s="242"/>
      <c r="E126" s="242"/>
      <c r="F126" s="242"/>
      <c r="G126" s="242"/>
      <c r="H126" s="242"/>
      <c r="I126" s="242"/>
      <c r="J126" s="242"/>
      <c r="K126" s="242"/>
      <c r="L126" s="242"/>
      <c r="M126" s="242"/>
      <c r="N126" s="242"/>
      <c r="O126" s="242"/>
      <c r="P126" s="242"/>
      <c r="Q126" s="242"/>
      <c r="R126" s="242"/>
      <c r="S126" s="242"/>
    </row>
    <row r="127" spans="1:19" x14ac:dyDescent="0.15">
      <c r="A127" s="242"/>
      <c r="B127" s="242"/>
      <c r="C127" s="242"/>
      <c r="D127" s="242"/>
      <c r="E127" s="242"/>
      <c r="F127" s="242"/>
      <c r="G127" s="242"/>
      <c r="H127" s="242"/>
      <c r="I127" s="242"/>
      <c r="J127" s="242"/>
      <c r="K127" s="242"/>
      <c r="L127" s="242"/>
      <c r="M127" s="242"/>
      <c r="N127" s="242"/>
      <c r="O127" s="242"/>
      <c r="P127" s="242"/>
      <c r="Q127" s="242"/>
      <c r="R127" s="242"/>
      <c r="S127" s="242"/>
    </row>
    <row r="128" spans="1:19" x14ac:dyDescent="0.15">
      <c r="A128" s="242"/>
      <c r="B128" s="242"/>
      <c r="C128" s="242"/>
      <c r="D128" s="242"/>
      <c r="E128" s="242"/>
      <c r="F128" s="242"/>
      <c r="G128" s="242"/>
      <c r="H128" s="242"/>
      <c r="I128" s="242"/>
      <c r="J128" s="242"/>
      <c r="K128" s="242"/>
      <c r="L128" s="242"/>
      <c r="M128" s="242"/>
      <c r="N128" s="242"/>
      <c r="O128" s="242"/>
      <c r="P128" s="242"/>
      <c r="Q128" s="242"/>
      <c r="R128" s="242"/>
      <c r="S128" s="242"/>
    </row>
  </sheetData>
  <mergeCells count="1">
    <mergeCell ref="A126:S128"/>
  </mergeCells>
  <phoneticPr fontId="1"/>
  <pageMargins left="0.74803149606299213" right="0.74803149606299213" top="0.59055118110236227" bottom="0.59055118110236227" header="0.51181102362204722" footer="0.51181102362204722"/>
  <pageSetup paperSize="9" scale="9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34"/>
    <pageSetUpPr fitToPage="1"/>
  </sheetPr>
  <dimension ref="A1:N60"/>
  <sheetViews>
    <sheetView workbookViewId="0">
      <selection activeCell="C25" sqref="C25"/>
    </sheetView>
  </sheetViews>
  <sheetFormatPr defaultRowHeight="13.5" x14ac:dyDescent="0.15"/>
  <cols>
    <col min="1" max="1" width="4.625" customWidth="1"/>
    <col min="2" max="13" width="12.625" customWidth="1"/>
    <col min="14" max="14" width="10.5" bestFit="1" customWidth="1"/>
  </cols>
  <sheetData>
    <row r="1" spans="1:14" ht="28.5" x14ac:dyDescent="0.3">
      <c r="B1" s="37" t="s">
        <v>64</v>
      </c>
    </row>
    <row r="2" spans="1:14" ht="14.25" thickBot="1" x14ac:dyDescent="0.2"/>
    <row r="3" spans="1:14" ht="14.25" thickBot="1" x14ac:dyDescent="0.2">
      <c r="B3" s="10" t="s">
        <v>1</v>
      </c>
      <c r="C3" s="11" t="s">
        <v>2</v>
      </c>
    </row>
    <row r="4" spans="1:14" ht="14.25" thickBot="1" x14ac:dyDescent="0.2">
      <c r="B4" s="7">
        <v>2025</v>
      </c>
      <c r="C4" s="6">
        <f>DATE($B$4,1,1)</f>
        <v>45658</v>
      </c>
      <c r="E4" t="str">
        <f>TEXT(C4,"[$-411]ggge")&amp;"年度　世田谷区国民健康保険料 試算ツール"</f>
        <v>令和7年度　世田谷区国民健康保険料 試算ツール</v>
      </c>
    </row>
    <row r="6" spans="1:14" x14ac:dyDescent="0.15">
      <c r="A6" s="12" t="s">
        <v>47</v>
      </c>
      <c r="B6" s="4">
        <v>4</v>
      </c>
      <c r="C6" s="4">
        <v>5</v>
      </c>
      <c r="D6" s="4">
        <v>6</v>
      </c>
      <c r="E6" s="4">
        <v>7</v>
      </c>
      <c r="F6" s="4">
        <v>8</v>
      </c>
      <c r="G6" s="4">
        <v>9</v>
      </c>
      <c r="H6" s="4">
        <v>10</v>
      </c>
      <c r="I6" s="4">
        <v>11</v>
      </c>
      <c r="J6" s="4">
        <v>12</v>
      </c>
      <c r="K6" s="4">
        <v>1</v>
      </c>
      <c r="L6" s="4">
        <v>2</v>
      </c>
      <c r="M6" s="4">
        <v>3</v>
      </c>
    </row>
    <row r="7" spans="1:14" x14ac:dyDescent="0.15">
      <c r="A7" s="12" t="s">
        <v>48</v>
      </c>
      <c r="B7" s="5">
        <f>DATE($B$4,B6,1)</f>
        <v>45748</v>
      </c>
      <c r="C7" s="5">
        <f t="shared" ref="C7:J7" si="0">DATE($B$4,C6,1)</f>
        <v>45778</v>
      </c>
      <c r="D7" s="5">
        <f t="shared" si="0"/>
        <v>45809</v>
      </c>
      <c r="E7" s="5">
        <f t="shared" si="0"/>
        <v>45839</v>
      </c>
      <c r="F7" s="5">
        <f t="shared" si="0"/>
        <v>45870</v>
      </c>
      <c r="G7" s="5">
        <f t="shared" si="0"/>
        <v>45901</v>
      </c>
      <c r="H7" s="5">
        <f t="shared" si="0"/>
        <v>45931</v>
      </c>
      <c r="I7" s="5">
        <f t="shared" si="0"/>
        <v>45962</v>
      </c>
      <c r="J7" s="5">
        <f t="shared" si="0"/>
        <v>45992</v>
      </c>
      <c r="K7" s="5">
        <f>DATE($B$4+1,K6,1)</f>
        <v>46023</v>
      </c>
      <c r="L7" s="5">
        <f>DATE($B$4+1,L6,1)</f>
        <v>46054</v>
      </c>
      <c r="M7" s="5">
        <f>DATE($B$4+1,M6,1)</f>
        <v>46082</v>
      </c>
      <c r="N7" s="1"/>
    </row>
    <row r="8" spans="1:14" x14ac:dyDescent="0.15">
      <c r="A8" s="12" t="s">
        <v>49</v>
      </c>
      <c r="B8" s="5">
        <f>DATE($B$4,B6+1,1-1)</f>
        <v>45777</v>
      </c>
      <c r="C8" s="5">
        <f t="shared" ref="C8:J8" si="1">DATE($B$4,C6+1,1-1)</f>
        <v>45808</v>
      </c>
      <c r="D8" s="5">
        <f t="shared" si="1"/>
        <v>45838</v>
      </c>
      <c r="E8" s="5">
        <f t="shared" si="1"/>
        <v>45869</v>
      </c>
      <c r="F8" s="5">
        <f t="shared" si="1"/>
        <v>45900</v>
      </c>
      <c r="G8" s="5">
        <f t="shared" si="1"/>
        <v>45930</v>
      </c>
      <c r="H8" s="5">
        <f t="shared" si="1"/>
        <v>45961</v>
      </c>
      <c r="I8" s="5">
        <f t="shared" si="1"/>
        <v>45991</v>
      </c>
      <c r="J8" s="5">
        <f t="shared" si="1"/>
        <v>46022</v>
      </c>
      <c r="K8" s="5">
        <f>DATE($B$4+1,K6+1,1-1)</f>
        <v>46053</v>
      </c>
      <c r="L8" s="5">
        <f>DATE($B$4+1,L6+1,1-1)</f>
        <v>46081</v>
      </c>
      <c r="M8" s="5">
        <f>DATE($B$4+1,M6+1,1-1)</f>
        <v>46112</v>
      </c>
      <c r="N8" s="1"/>
    </row>
    <row r="9" spans="1:14" x14ac:dyDescent="0.15">
      <c r="B9" s="1"/>
      <c r="C9" s="1"/>
    </row>
    <row r="11" spans="1:14" ht="14.25" thickBot="1" x14ac:dyDescent="0.2">
      <c r="A11" s="13" t="s">
        <v>50</v>
      </c>
    </row>
    <row r="12" spans="1:14" ht="14.25" thickBot="1" x14ac:dyDescent="0.2">
      <c r="B12" s="118" t="s">
        <v>3</v>
      </c>
      <c r="C12" s="119" t="s">
        <v>5</v>
      </c>
      <c r="D12" s="119" t="s">
        <v>6</v>
      </c>
      <c r="E12" s="119" t="s">
        <v>7</v>
      </c>
      <c r="F12" s="120" t="s">
        <v>8</v>
      </c>
    </row>
    <row r="13" spans="1:14" x14ac:dyDescent="0.15">
      <c r="B13" s="114">
        <v>0</v>
      </c>
      <c r="C13" s="115">
        <v>0</v>
      </c>
      <c r="D13" s="116">
        <v>1</v>
      </c>
      <c r="E13" s="116">
        <v>0</v>
      </c>
      <c r="F13" s="117">
        <v>0</v>
      </c>
    </row>
    <row r="14" spans="1:14" x14ac:dyDescent="0.15">
      <c r="B14" s="108">
        <v>551000</v>
      </c>
      <c r="C14" s="64">
        <v>0</v>
      </c>
      <c r="D14" s="65">
        <v>1</v>
      </c>
      <c r="E14" s="65">
        <v>1</v>
      </c>
      <c r="F14" s="109">
        <v>550000</v>
      </c>
    </row>
    <row r="15" spans="1:14" x14ac:dyDescent="0.15">
      <c r="B15" s="108">
        <v>1619000</v>
      </c>
      <c r="C15" s="64">
        <v>1069000</v>
      </c>
      <c r="D15" s="65">
        <v>1</v>
      </c>
      <c r="E15" s="65">
        <v>0</v>
      </c>
      <c r="F15" s="109">
        <v>0</v>
      </c>
    </row>
    <row r="16" spans="1:14" x14ac:dyDescent="0.15">
      <c r="B16" s="108">
        <v>1620000</v>
      </c>
      <c r="C16" s="64">
        <v>1070000</v>
      </c>
      <c r="D16" s="65">
        <v>1</v>
      </c>
      <c r="E16" s="65">
        <v>0</v>
      </c>
      <c r="F16" s="109">
        <v>0</v>
      </c>
    </row>
    <row r="17" spans="1:6" x14ac:dyDescent="0.15">
      <c r="B17" s="108">
        <v>1622000</v>
      </c>
      <c r="C17" s="64">
        <v>1072000</v>
      </c>
      <c r="D17" s="65">
        <v>1</v>
      </c>
      <c r="E17" s="65">
        <v>0</v>
      </c>
      <c r="F17" s="109">
        <v>0</v>
      </c>
    </row>
    <row r="18" spans="1:6" x14ac:dyDescent="0.15">
      <c r="B18" s="108">
        <v>1624000</v>
      </c>
      <c r="C18" s="64">
        <v>1074000</v>
      </c>
      <c r="D18" s="65">
        <v>1</v>
      </c>
      <c r="E18" s="65">
        <v>0</v>
      </c>
      <c r="F18" s="109">
        <v>0</v>
      </c>
    </row>
    <row r="19" spans="1:6" x14ac:dyDescent="0.15">
      <c r="B19" s="108">
        <v>1628000</v>
      </c>
      <c r="C19" s="64">
        <v>0</v>
      </c>
      <c r="D19" s="65">
        <v>4000</v>
      </c>
      <c r="E19" s="65">
        <v>0.6</v>
      </c>
      <c r="F19" s="109">
        <v>-100000</v>
      </c>
    </row>
    <row r="20" spans="1:6" x14ac:dyDescent="0.15">
      <c r="B20" s="108">
        <v>1800000</v>
      </c>
      <c r="C20" s="64">
        <v>0</v>
      </c>
      <c r="D20" s="65">
        <v>4000</v>
      </c>
      <c r="E20" s="65">
        <v>0.7</v>
      </c>
      <c r="F20" s="109">
        <v>80000</v>
      </c>
    </row>
    <row r="21" spans="1:6" x14ac:dyDescent="0.15">
      <c r="B21" s="108">
        <v>3600000</v>
      </c>
      <c r="C21" s="64">
        <v>0</v>
      </c>
      <c r="D21" s="65">
        <v>4000</v>
      </c>
      <c r="E21" s="65">
        <v>0.8</v>
      </c>
      <c r="F21" s="109">
        <v>440000</v>
      </c>
    </row>
    <row r="22" spans="1:6" x14ac:dyDescent="0.15">
      <c r="B22" s="108">
        <v>6600000</v>
      </c>
      <c r="C22" s="64">
        <v>0</v>
      </c>
      <c r="D22" s="65">
        <v>1</v>
      </c>
      <c r="E22" s="65">
        <v>0.9</v>
      </c>
      <c r="F22" s="109">
        <v>1100000</v>
      </c>
    </row>
    <row r="23" spans="1:6" ht="14.25" thickBot="1" x14ac:dyDescent="0.2">
      <c r="B23" s="110">
        <v>8500000</v>
      </c>
      <c r="C23" s="111">
        <v>0</v>
      </c>
      <c r="D23" s="112">
        <v>1</v>
      </c>
      <c r="E23" s="112">
        <v>1</v>
      </c>
      <c r="F23" s="113">
        <v>1950000</v>
      </c>
    </row>
    <row r="24" spans="1:6" x14ac:dyDescent="0.15">
      <c r="B24" s="50"/>
      <c r="C24" s="50"/>
      <c r="D24" s="51"/>
      <c r="E24" s="51"/>
      <c r="F24" s="50"/>
    </row>
    <row r="25" spans="1:6" x14ac:dyDescent="0.15">
      <c r="A25" s="13" t="s">
        <v>51</v>
      </c>
    </row>
    <row r="26" spans="1:6" ht="14.25" thickBot="1" x14ac:dyDescent="0.2">
      <c r="A26" s="13"/>
      <c r="B26" s="13" t="s">
        <v>52</v>
      </c>
    </row>
    <row r="27" spans="1:6" ht="14.25" thickBot="1" x14ac:dyDescent="0.2">
      <c r="B27" s="118" t="s">
        <v>9</v>
      </c>
      <c r="C27" s="119" t="s">
        <v>7</v>
      </c>
      <c r="D27" s="120" t="s">
        <v>8</v>
      </c>
    </row>
    <row r="28" spans="1:6" x14ac:dyDescent="0.15">
      <c r="B28" s="114">
        <v>0</v>
      </c>
      <c r="C28" s="116">
        <v>0</v>
      </c>
      <c r="D28" s="117">
        <v>0</v>
      </c>
      <c r="E28" s="2"/>
    </row>
    <row r="29" spans="1:6" x14ac:dyDescent="0.15">
      <c r="B29" s="108">
        <v>600000</v>
      </c>
      <c r="C29" s="65">
        <v>1</v>
      </c>
      <c r="D29" s="109">
        <v>600000</v>
      </c>
      <c r="F29" s="2"/>
    </row>
    <row r="30" spans="1:6" x14ac:dyDescent="0.15">
      <c r="B30" s="108">
        <v>1300000</v>
      </c>
      <c r="C30" s="65">
        <v>0.75</v>
      </c>
      <c r="D30" s="109">
        <v>275000</v>
      </c>
      <c r="F30" s="2"/>
    </row>
    <row r="31" spans="1:6" x14ac:dyDescent="0.15">
      <c r="B31" s="108">
        <v>4100000</v>
      </c>
      <c r="C31" s="65">
        <v>0.85</v>
      </c>
      <c r="D31" s="109">
        <v>685000</v>
      </c>
      <c r="F31" s="2"/>
    </row>
    <row r="32" spans="1:6" x14ac:dyDescent="0.15">
      <c r="B32" s="108">
        <v>7700000</v>
      </c>
      <c r="C32" s="65">
        <v>0.95</v>
      </c>
      <c r="D32" s="109">
        <v>1455000</v>
      </c>
      <c r="F32" s="2"/>
    </row>
    <row r="33" spans="1:6" ht="14.25" thickBot="1" x14ac:dyDescent="0.2">
      <c r="B33" s="110">
        <v>10000000</v>
      </c>
      <c r="C33" s="112">
        <v>1</v>
      </c>
      <c r="D33" s="113">
        <v>1955000</v>
      </c>
      <c r="F33" s="2"/>
    </row>
    <row r="34" spans="1:6" x14ac:dyDescent="0.15">
      <c r="B34" s="2"/>
      <c r="D34" s="2"/>
      <c r="F34" s="2"/>
    </row>
    <row r="35" spans="1:6" ht="14.25" thickBot="1" x14ac:dyDescent="0.2">
      <c r="B35" s="16" t="s">
        <v>53</v>
      </c>
      <c r="C35" s="2"/>
      <c r="F35" s="2"/>
    </row>
    <row r="36" spans="1:6" ht="14.25" thickBot="1" x14ac:dyDescent="0.2">
      <c r="B36" s="118" t="s">
        <v>9</v>
      </c>
      <c r="C36" s="119" t="s">
        <v>7</v>
      </c>
      <c r="D36" s="120" t="s">
        <v>8</v>
      </c>
      <c r="E36" s="2"/>
    </row>
    <row r="37" spans="1:6" x14ac:dyDescent="0.15">
      <c r="B37" s="114">
        <v>0</v>
      </c>
      <c r="C37" s="116">
        <v>0</v>
      </c>
      <c r="D37" s="117">
        <v>0</v>
      </c>
      <c r="E37" s="2"/>
    </row>
    <row r="38" spans="1:6" x14ac:dyDescent="0.15">
      <c r="B38" s="108">
        <v>1100000</v>
      </c>
      <c r="C38" s="65">
        <v>1</v>
      </c>
      <c r="D38" s="109">
        <v>1100000</v>
      </c>
      <c r="F38" s="2"/>
    </row>
    <row r="39" spans="1:6" x14ac:dyDescent="0.15">
      <c r="B39" s="108">
        <v>3300000</v>
      </c>
      <c r="C39" s="65">
        <v>0.75</v>
      </c>
      <c r="D39" s="109">
        <v>275000</v>
      </c>
      <c r="F39" s="2"/>
    </row>
    <row r="40" spans="1:6" x14ac:dyDescent="0.15">
      <c r="B40" s="108">
        <v>4100000</v>
      </c>
      <c r="C40" s="65">
        <v>0.85</v>
      </c>
      <c r="D40" s="109">
        <v>685000</v>
      </c>
      <c r="F40" s="2"/>
    </row>
    <row r="41" spans="1:6" x14ac:dyDescent="0.15">
      <c r="B41" s="108">
        <v>7700000</v>
      </c>
      <c r="C41" s="65">
        <v>0.95</v>
      </c>
      <c r="D41" s="109">
        <v>1455000</v>
      </c>
    </row>
    <row r="42" spans="1:6" ht="14.25" thickBot="1" x14ac:dyDescent="0.2">
      <c r="B42" s="110">
        <v>10000000</v>
      </c>
      <c r="C42" s="112">
        <v>1</v>
      </c>
      <c r="D42" s="113">
        <v>1955000</v>
      </c>
    </row>
    <row r="43" spans="1:6" x14ac:dyDescent="0.15">
      <c r="B43" s="2"/>
      <c r="D43" s="2"/>
    </row>
    <row r="44" spans="1:6" x14ac:dyDescent="0.15">
      <c r="B44" s="2"/>
      <c r="D44" s="2"/>
    </row>
    <row r="45" spans="1:6" ht="14.25" thickBot="1" x14ac:dyDescent="0.2">
      <c r="A45" s="13" t="s">
        <v>65</v>
      </c>
    </row>
    <row r="46" spans="1:6" ht="14.25" thickBot="1" x14ac:dyDescent="0.2">
      <c r="B46" s="10" t="s">
        <v>12</v>
      </c>
    </row>
    <row r="47" spans="1:6" ht="14.25" thickBot="1" x14ac:dyDescent="0.2">
      <c r="B47" s="14">
        <v>430000</v>
      </c>
    </row>
    <row r="48" spans="1:6" x14ac:dyDescent="0.15">
      <c r="B48" s="2"/>
    </row>
    <row r="49" spans="1:4" x14ac:dyDescent="0.15">
      <c r="B49" s="2"/>
    </row>
    <row r="50" spans="1:4" ht="14.25" thickBot="1" x14ac:dyDescent="0.2">
      <c r="A50" s="13" t="s">
        <v>31</v>
      </c>
      <c r="B50" s="2" t="s">
        <v>94</v>
      </c>
    </row>
    <row r="51" spans="1:4" ht="14.25" thickBot="1" x14ac:dyDescent="0.2">
      <c r="B51" s="15" t="s">
        <v>29</v>
      </c>
      <c r="C51" s="10" t="s">
        <v>30</v>
      </c>
      <c r="D51" s="10" t="s">
        <v>36</v>
      </c>
    </row>
    <row r="52" spans="1:4" ht="14.25" thickBot="1" x14ac:dyDescent="0.2">
      <c r="B52" s="8">
        <v>47300</v>
      </c>
      <c r="C52" s="9">
        <v>7.7100000000000002E-2</v>
      </c>
      <c r="D52" s="8">
        <v>660000</v>
      </c>
    </row>
    <row r="54" spans="1:4" ht="14.25" thickBot="1" x14ac:dyDescent="0.2">
      <c r="A54" s="13" t="s">
        <v>32</v>
      </c>
      <c r="B54" s="2"/>
    </row>
    <row r="55" spans="1:4" ht="14.25" thickBot="1" x14ac:dyDescent="0.2">
      <c r="B55" s="15" t="s">
        <v>29</v>
      </c>
      <c r="C55" s="10" t="s">
        <v>30</v>
      </c>
      <c r="D55" s="10" t="s">
        <v>36</v>
      </c>
    </row>
    <row r="56" spans="1:4" ht="14.25" thickBot="1" x14ac:dyDescent="0.2">
      <c r="B56" s="8">
        <v>16800</v>
      </c>
      <c r="C56" s="9">
        <v>2.69E-2</v>
      </c>
      <c r="D56" s="8">
        <v>260000</v>
      </c>
    </row>
    <row r="58" spans="1:4" ht="14.25" thickBot="1" x14ac:dyDescent="0.2">
      <c r="A58" s="13" t="s">
        <v>34</v>
      </c>
      <c r="B58" s="2"/>
    </row>
    <row r="59" spans="1:4" ht="14.25" thickBot="1" x14ac:dyDescent="0.2">
      <c r="B59" s="15" t="s">
        <v>29</v>
      </c>
      <c r="C59" s="10" t="s">
        <v>30</v>
      </c>
      <c r="D59" s="10" t="s">
        <v>36</v>
      </c>
    </row>
    <row r="60" spans="1:4" ht="14.25" thickBot="1" x14ac:dyDescent="0.2">
      <c r="B60" s="8">
        <v>16600</v>
      </c>
      <c r="C60" s="9">
        <v>2.2499999999999999E-2</v>
      </c>
      <c r="D60" s="8">
        <v>170000</v>
      </c>
    </row>
  </sheetData>
  <sheetProtection algorithmName="SHA-512" hashValue="axXkktceKKQX5l5zW13QmQmRtTJPffC7kRhn3gZuF+FNvFcUEasLpCEinWzHrg7kMi4DHM9RjfjYnL0eK8RdUw==" saltValue="tZCKsLhDxUy0ZFcsFfPYLg==" spinCount="100000" sheet="1" objects="1" scenarios="1"/>
  <phoneticPr fontId="1"/>
  <pageMargins left="0.75" right="0.75" top="1" bottom="1" header="0.51200000000000001" footer="0.5120000000000000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38"/>
    <pageSetUpPr fitToPage="1"/>
  </sheetPr>
  <dimension ref="A1:X47"/>
  <sheetViews>
    <sheetView topLeftCell="A25" zoomScaleNormal="100" workbookViewId="0">
      <selection activeCell="B40" sqref="B40"/>
    </sheetView>
  </sheetViews>
  <sheetFormatPr defaultRowHeight="13.5" x14ac:dyDescent="0.15"/>
  <cols>
    <col min="1" max="4" width="12.625" customWidth="1"/>
    <col min="5" max="5" width="6.125" customWidth="1"/>
    <col min="6" max="6" width="6.875" customWidth="1"/>
    <col min="7" max="7" width="7" customWidth="1"/>
    <col min="8" max="8" width="6.375" customWidth="1"/>
    <col min="9" max="9" width="6.625" customWidth="1"/>
    <col min="10" max="10" width="6.5" customWidth="1"/>
    <col min="11" max="11" width="6.375" customWidth="1"/>
    <col min="12" max="12" width="6.25" customWidth="1"/>
    <col min="13" max="13" width="6.125" customWidth="1"/>
    <col min="14" max="14" width="5.875" customWidth="1"/>
    <col min="15" max="15" width="6.25" customWidth="1"/>
    <col min="16" max="16" width="5.875" customWidth="1"/>
    <col min="17" max="17" width="6.5" customWidth="1"/>
    <col min="18" max="18" width="7.125" bestFit="1" customWidth="1"/>
    <col min="19" max="19" width="10.125" customWidth="1"/>
    <col min="20" max="20" width="9.875" customWidth="1"/>
    <col min="21" max="21" width="10.5" customWidth="1"/>
    <col min="22" max="22" width="10.375" customWidth="1"/>
    <col min="23" max="23" width="11.875" customWidth="1"/>
    <col min="24" max="24" width="10.625" customWidth="1"/>
    <col min="25" max="25" width="10.5" customWidth="1"/>
    <col min="26" max="27" width="7.625" customWidth="1"/>
    <col min="28" max="28" width="8.375" customWidth="1"/>
    <col min="29" max="29" width="7.75" customWidth="1"/>
    <col min="30" max="30" width="6.875" customWidth="1"/>
    <col min="31" max="31" width="6.625" customWidth="1"/>
    <col min="32" max="32" width="7.5" customWidth="1"/>
    <col min="33" max="33" width="7.25" customWidth="1"/>
    <col min="34" max="34" width="6.75" customWidth="1"/>
    <col min="35" max="35" width="4.125" customWidth="1"/>
    <col min="36" max="36" width="9" customWidth="1"/>
  </cols>
  <sheetData>
    <row r="1" spans="1:24" ht="14.25" thickBot="1" x14ac:dyDescent="0.2"/>
    <row r="2" spans="1:24" ht="30" customHeight="1" thickBot="1" x14ac:dyDescent="0.2">
      <c r="A2" s="20"/>
      <c r="B2" s="21" t="s">
        <v>4</v>
      </c>
      <c r="C2" s="21" t="s">
        <v>10</v>
      </c>
      <c r="D2" s="21" t="s">
        <v>25</v>
      </c>
      <c r="E2" s="21" t="s">
        <v>13</v>
      </c>
      <c r="F2" s="21" t="s">
        <v>14</v>
      </c>
      <c r="G2" s="21" t="s">
        <v>15</v>
      </c>
      <c r="H2" s="21" t="s">
        <v>16</v>
      </c>
      <c r="I2" s="21" t="s">
        <v>17</v>
      </c>
      <c r="J2" s="21" t="s">
        <v>18</v>
      </c>
      <c r="K2" s="21" t="s">
        <v>19</v>
      </c>
      <c r="L2" s="21" t="s">
        <v>20</v>
      </c>
      <c r="M2" s="21" t="s">
        <v>21</v>
      </c>
      <c r="N2" s="21" t="s">
        <v>22</v>
      </c>
      <c r="O2" s="21" t="s">
        <v>23</v>
      </c>
      <c r="P2" s="76" t="s">
        <v>24</v>
      </c>
      <c r="Q2" s="75" t="s">
        <v>26</v>
      </c>
      <c r="R2" s="76" t="s">
        <v>35</v>
      </c>
      <c r="S2" s="75" t="s">
        <v>27</v>
      </c>
      <c r="T2" s="21" t="s">
        <v>28</v>
      </c>
      <c r="U2" s="22" t="s">
        <v>33</v>
      </c>
      <c r="W2" s="131" t="s">
        <v>147</v>
      </c>
      <c r="X2" s="58"/>
    </row>
    <row r="3" spans="1:24" ht="15" thickTop="1" thickBot="1" x14ac:dyDescent="0.2">
      <c r="A3" s="23" t="s">
        <v>37</v>
      </c>
      <c r="B3" s="18">
        <f>IF('国民健康保険料　試算シート'!G13="〇",INT(IF('国民健康保険料　試算シート'!E13&lt;&gt;0,'国民健康保険料　試算シート'!E13,VLOOKUP('国民健康保険料　試算シート'!D13,設定!$B$13:$F$23,2,TRUE)+INT('国民健康保険料　試算シート'!D13/VLOOKUP('国民健康保険料　試算シート'!D13,設定!$B$13:$F$23,3,TRUE))*VLOOKUP('国民健康保険料　試算シート'!D13,設定!$B$13:$F$23,3,TRUE)*VLOOKUP('国民健康保険料　試算シート'!D13,設定!$B$13:$F$23,4,TRUE)-VLOOKUP('国民健康保険料　試算シート'!D13,設定!$B$13:$F$23,5,TRUE))*0.3),INT(IF('国民健康保険料　試算シート'!E13&lt;&gt;0,'国民健康保険料　試算シート'!E13,VLOOKUP('国民健康保険料　試算シート'!D13,設定!$B$13:$F$23,2,TRUE)+INT('国民健康保険料　試算シート'!D13/VLOOKUP('国民健康保険料　試算シート'!D13,設定!$B$13:$F$23,3,TRUE))*VLOOKUP('国民健康保険料　試算シート'!D13,設定!$B$13:$F$23,3,TRUE)*VLOOKUP('国民健康保険料　試算シート'!D13,設定!$B$13:$F$23,4,TRUE)-VLOOKUP('国民健康保険料　試算シート'!D13,設定!$B$13:$F$23,5,TRUE))))</f>
        <v>0</v>
      </c>
      <c r="C3" s="18">
        <f>IF('国民健康保険料　試算シート'!C13&gt;=設定!$C$4,0,IF(DATEDIF('国民健康保険料　試算シート'!C13,設定!$C$4,"y")&lt;65,INT('国民健康保険料　試算シート'!H13*VLOOKUP('国民健康保険料　試算シート'!H13,設定!$B$28:$D$33,2,TRUE)-VLOOKUP('国民健康保険料　試算シート'!H13,設定!$B$28:$D$33,3,TRUE)),INT('国民健康保険料　試算シート'!H13*VLOOKUP('国民健康保険料　試算シート'!H13,設定!$B$37:$D$42,2,TRUE)-VLOOKUP('国民健康保険料　試算シート'!H13,設定!$B$37:$D$42,3,TRUE))))</f>
        <v>0</v>
      </c>
      <c r="D3" s="18">
        <f>MAX(B3+$C3+'国民健康保険料　試算シート'!$J13-設定!$B$47,0)</f>
        <v>0</v>
      </c>
      <c r="E3" s="18" t="str">
        <f>IF('国民健康保険料　試算シート'!$C$20&gt;設定!$B$8,"",IF('国民健康保険料　試算シート'!$C$13&gt;設定!$B$8,"",IF(ISBLANK('国民健康保険料　試算シート'!$C13),"",IF(DATEDIF('国民健康保険料　試算シート'!$C13,設定!B$8+1,"y")&gt;=40,IF(DATEDIF('国民健康保険料　試算シート'!$C13,設定!B$8+1,"y")&gt;=65,IF(DATEDIF('国民健康保険料　試算シート'!$C13,設定!B$8,"y")&gt;=75,"",1),4),1))))</f>
        <v/>
      </c>
      <c r="F3" s="18" t="str">
        <f>IF('国民健康保険料　試算シート'!$C$20&gt;設定!C8,"",IF('国民健康保険料　試算シート'!$C$13&gt;設定!C8,"",IF(ISBLANK('国民健康保険料　試算シート'!$C13),"",IF(DATEDIF('国民健康保険料　試算シート'!$C13,設定!C$8+1,"y")&gt;=40,IF(DATEDIF('国民健康保険料　試算シート'!$C13,設定!C$8+1,"y")&gt;=65,IF(DATEDIF('国民健康保険料　試算シート'!$C13,設定!C$8,"y")&gt;=75,"",1),4),1))))</f>
        <v/>
      </c>
      <c r="G3" s="18" t="str">
        <f>IF('国民健康保険料　試算シート'!$C$20&gt;設定!D8,"",IF('国民健康保険料　試算シート'!$C$13&gt;設定!D8,"",IF(ISBLANK('国民健康保険料　試算シート'!$C13),"",IF(DATEDIF('国民健康保険料　試算シート'!$C13,設定!D$8+1,"y")&gt;=40,IF(DATEDIF('国民健康保険料　試算シート'!$C13,設定!D$8+1,"y")&gt;=65,IF(DATEDIF('国民健康保険料　試算シート'!$C13,設定!D$8,"y")&gt;=75,"",1),4),1))))</f>
        <v/>
      </c>
      <c r="H3" s="18" t="str">
        <f>IF('国民健康保険料　試算シート'!$C$20&gt;設定!E8,"",IF('国民健康保険料　試算シート'!$C$13&gt;設定!E8,"",IF(ISBLANK('国民健康保険料　試算シート'!$C13),"",IF(DATEDIF('国民健康保険料　試算シート'!$C13,設定!E$8+1,"y")&gt;=40,IF(DATEDIF('国民健康保険料　試算シート'!$C13,設定!E$8+1,"y")&gt;=65,IF(DATEDIF('国民健康保険料　試算シート'!$C13,設定!E$8,"y")&gt;=75,"",1),4),1))))</f>
        <v/>
      </c>
      <c r="I3" s="18" t="str">
        <f>IF('国民健康保険料　試算シート'!$C$20&gt;設定!F8,"",IF('国民健康保険料　試算シート'!$C$13&gt;設定!F8,"",IF(ISBLANK('国民健康保険料　試算シート'!$C13),"",IF(DATEDIF('国民健康保険料　試算シート'!$C13,設定!F$8+1,"y")&gt;=40,IF(DATEDIF('国民健康保険料　試算シート'!$C13,設定!F$8+1,"y")&gt;=65,IF(DATEDIF('国民健康保険料　試算シート'!$C13,設定!F$8,"y")&gt;=75,"",1),4),1))))</f>
        <v/>
      </c>
      <c r="J3" s="18" t="str">
        <f>IF('国民健康保険料　試算シート'!$C$20&gt;設定!G8,"",IF('国民健康保険料　試算シート'!$C$13&gt;設定!G8,"",IF(ISBLANK('国民健康保険料　試算シート'!$C13),"",IF(DATEDIF('国民健康保険料　試算シート'!$C13,設定!G$8+1,"y")&gt;=40,IF(DATEDIF('国民健康保険料　試算シート'!$C13,設定!G$8+1,"y")&gt;=65,IF(DATEDIF('国民健康保険料　試算シート'!$C13,設定!G$8,"y")&gt;=75,"",1),4),1))))</f>
        <v/>
      </c>
      <c r="K3" s="18" t="str">
        <f>IF('国民健康保険料　試算シート'!$C$20&gt;設定!H8,"",IF('国民健康保険料　試算シート'!$C$13&gt;設定!H8,"",IF(ISBLANK('国民健康保険料　試算シート'!$C13),"",IF(DATEDIF('国民健康保険料　試算シート'!$C13,設定!H$8+1,"y")&gt;=40,IF(DATEDIF('国民健康保険料　試算シート'!$C13,設定!H$8+1,"y")&gt;=65,IF(DATEDIF('国民健康保険料　試算シート'!$C13,設定!H$8,"y")&gt;=75,"",1),4),1))))</f>
        <v/>
      </c>
      <c r="L3" s="18" t="str">
        <f>IF('国民健康保険料　試算シート'!$C$20&gt;設定!I8,"",IF('国民健康保険料　試算シート'!$C$13&gt;設定!I8,"",IF(ISBLANK('国民健康保険料　試算シート'!$C13),"",IF(DATEDIF('国民健康保険料　試算シート'!$C13,設定!I$8+1,"y")&gt;=40,IF(DATEDIF('国民健康保険料　試算シート'!$C13,設定!I$8+1,"y")&gt;=65,IF(DATEDIF('国民健康保険料　試算シート'!$C13,設定!I$8,"y")&gt;=75,"",1),4),1))))</f>
        <v/>
      </c>
      <c r="M3" s="18" t="str">
        <f>IF('国民健康保険料　試算シート'!$C$20&gt;設定!J8,"",IF('国民健康保険料　試算シート'!$C$13&gt;設定!J8,"",IF(ISBLANK('国民健康保険料　試算シート'!$C13),"",IF(DATEDIF('国民健康保険料　試算シート'!$C13,設定!J$8+1,"y")&gt;=40,IF(DATEDIF('国民健康保険料　試算シート'!$C13,設定!J$8+1,"y")&gt;=65,IF(DATEDIF('国民健康保険料　試算シート'!$C13,設定!J$8,"y")&gt;=75,"",1),4),1))))</f>
        <v/>
      </c>
      <c r="N3" s="18" t="str">
        <f>IF('国民健康保険料　試算シート'!$C$20&gt;設定!K8,"",IF('国民健康保険料　試算シート'!$C$13&gt;設定!K8,"",IF(ISBLANK('国民健康保険料　試算シート'!$C13),"",IF(DATEDIF('国民健康保険料　試算シート'!$C13,設定!K$8+1,"y")&gt;=40,IF(DATEDIF('国民健康保険料　試算シート'!$C13,設定!K$8+1,"y")&gt;=65,IF(DATEDIF('国民健康保険料　試算シート'!$C13,設定!K$8,"y")&gt;=75,"",1),4),1))))</f>
        <v/>
      </c>
      <c r="O3" s="18" t="str">
        <f>IF('国民健康保険料　試算シート'!$C$20&gt;設定!L8,"",IF('国民健康保険料　試算シート'!$C$13&gt;設定!L8,"",IF(ISBLANK('国民健康保険料　試算シート'!$C13),"",IF(DATEDIF('国民健康保険料　試算シート'!$C13,設定!L$8+1,"y")&gt;=40,IF(DATEDIF('国民健康保険料　試算シート'!$C13,設定!L$8+1,"y")&gt;=65,IF(DATEDIF('国民健康保険料　試算シート'!$C13,設定!L$8,"y")&gt;=75,"",1),4),1))))</f>
        <v/>
      </c>
      <c r="P3" s="78" t="str">
        <f>IF('国民健康保険料　試算シート'!$C$20&gt;設定!M8,"",IF('国民健康保険料　試算シート'!$C$13&gt;設定!M8,"",IF(ISBLANK('国民健康保険料　試算シート'!$C13),"",IF(DATEDIF('国民健康保険料　試算シート'!$C13,設定!M$8+1,"y")&gt;=40,IF(DATEDIF('国民健康保険料　試算シート'!$C13,設定!M$8+1,"y")&gt;=65,IF(DATEDIF('国民健康保険料　試算シート'!$C13,設定!M$8,"y")&gt;=75,"",1),4),1))))</f>
        <v/>
      </c>
      <c r="Q3" s="77">
        <f>COUNTIF('国民健康保険料　試算シート'!$M13:$X13,"&gt;=1")</f>
        <v>0</v>
      </c>
      <c r="R3" s="78">
        <f>COUNTIF('国民健康保険料　試算シート'!$M13:$X13,"=4")</f>
        <v>0</v>
      </c>
      <c r="S3" s="77">
        <f>IF('国民健康保険料　試算シート'!$C$13&gt;W3,INT(INT((設定!B52/2)*$Q3/12)+INT(($D3*設定!$C$52)*$Q3/12)),INT(INT((設定!$B$52)*$Q3/12)+INT(($D3*設定!$C$52)*$Q3/12)))</f>
        <v>0</v>
      </c>
      <c r="T3" s="77">
        <f>IF('国民健康保険料　試算シート'!$C$13&gt;W3,INT(INT((設定!B56/2)*$Q3/12)+INT(($D3*設定!$C$56)*$Q3/12)),INT(INT((設定!$B$56)*$Q3/12)+INT(($D3*設定!$C$56)*$Q3/12)))</f>
        <v>0</v>
      </c>
      <c r="U3" s="19">
        <f>INT(INT((設定!$B$60)*$R3/12)+INT(($D3*設定!$C$60)*$R3/12))</f>
        <v>0</v>
      </c>
      <c r="W3" s="84">
        <v>43556</v>
      </c>
      <c r="X3" s="58"/>
    </row>
    <row r="4" spans="1:24" x14ac:dyDescent="0.15">
      <c r="A4" s="24" t="s">
        <v>38</v>
      </c>
      <c r="B4" s="18">
        <f>IF('国民健康保険料　試算シート'!G14="〇",INT(IF('国民健康保険料　試算シート'!E14&lt;&gt;0,'国民健康保険料　試算シート'!E14,VLOOKUP('国民健康保険料　試算シート'!D14,設定!$B$13:$F$23,2,TRUE)+INT('国民健康保険料　試算シート'!D14/VLOOKUP('国民健康保険料　試算シート'!D14,設定!$B$13:$F$23,3,TRUE))*VLOOKUP('国民健康保険料　試算シート'!D14,設定!$B$13:$F$23,3,TRUE)*VLOOKUP('国民健康保険料　試算シート'!D14,設定!$B$13:$F$23,4,TRUE)-VLOOKUP('国民健康保険料　試算シート'!D14,設定!$B$13:$F$23,5,TRUE))*0.3),INT(IF('国民健康保険料　試算シート'!E14&lt;&gt;0,'国民健康保険料　試算シート'!E14,VLOOKUP('国民健康保険料　試算シート'!D14,設定!$B$13:$F$23,2,TRUE)+INT('国民健康保険料　試算シート'!D14/VLOOKUP('国民健康保険料　試算シート'!D14,設定!$B$13:$F$23,3,TRUE))*VLOOKUP('国民健康保険料　試算シート'!D14,設定!$B$13:$F$23,3,TRUE)*VLOOKUP('国民健康保険料　試算シート'!D14,設定!$B$13:$F$23,4,TRUE)-VLOOKUP('国民健康保険料　試算シート'!D14,設定!$B$13:$F$23,5,TRUE))))</f>
        <v>0</v>
      </c>
      <c r="C4" s="18">
        <f>IF('国民健康保険料　試算シート'!C14&gt;=設定!$C$4,0,IF(DATEDIF('国民健康保険料　試算シート'!C14,設定!$C$4,"y")&lt;65,INT('国民健康保険料　試算シート'!H14*VLOOKUP('国民健康保険料　試算シート'!H14,設定!$B$28:$D$33,2,TRUE)-VLOOKUP('国民健康保険料　試算シート'!H14,設定!$B$28:$D$33,3,TRUE)),INT('国民健康保険料　試算シート'!H14*VLOOKUP('国民健康保険料　試算シート'!H14,設定!$B$37:$D$42,2,TRUE)-VLOOKUP('国民健康保険料　試算シート'!H14,設定!$B$37:$D$42,3,TRUE))))</f>
        <v>0</v>
      </c>
      <c r="D4" s="18">
        <f>MAX(B4+$C4+'国民健康保険料　試算シート'!$J14-設定!$B$47,0)</f>
        <v>0</v>
      </c>
      <c r="E4" s="18" t="str">
        <f>IF('国民健康保険料　試算シート'!$C$20&gt;設定!B8,"",IF('国民健康保険料　試算シート'!$C$14&gt;設定!B8,"",IF(ISBLANK('国民健康保険料　試算シート'!$C14),"",IF(DATEDIF('国民健康保険料　試算シート'!$C14,設定!B$8+1,"y")&gt;=40,IF(DATEDIF('国民健康保険料　試算シート'!$C14,設定!B$8+1,"y")&gt;=65,IF(DATEDIF('国民健康保険料　試算シート'!$C14,設定!B$8,"y")&gt;=75,"",1),4),1))))</f>
        <v/>
      </c>
      <c r="F4" s="18" t="str">
        <f>IF('国民健康保険料　試算シート'!$C$20&gt;設定!C8,"",IF('国民健康保険料　試算シート'!$C$14&gt;設定!C8,"",IF(ISBLANK('国民健康保険料　試算シート'!$C14),"",IF(DATEDIF('国民健康保険料　試算シート'!$C14,設定!C$8+1,"y")&gt;=40,IF(DATEDIF('国民健康保険料　試算シート'!$C14,設定!C$8+1,"y")&gt;=65,IF(DATEDIF('国民健康保険料　試算シート'!$C14,設定!C$8,"y")&gt;=75,"",1),4),1))))</f>
        <v/>
      </c>
      <c r="G4" s="18" t="str">
        <f>IF('国民健康保険料　試算シート'!$C$20&gt;設定!D8,"",IF('国民健康保険料　試算シート'!$C$14&gt;設定!D8,"",IF(ISBLANK('国民健康保険料　試算シート'!$C14),"",IF(DATEDIF('国民健康保険料　試算シート'!$C14,設定!D$8+1,"y")&gt;=40,IF(DATEDIF('国民健康保険料　試算シート'!$C14,設定!D$8+1,"y")&gt;=65,IF(DATEDIF('国民健康保険料　試算シート'!$C14,設定!D$8,"y")&gt;=75,"",1),4),1))))</f>
        <v/>
      </c>
      <c r="H4" s="18" t="str">
        <f>IF('国民健康保険料　試算シート'!$C$20&gt;設定!E8,"",IF('国民健康保険料　試算シート'!$C$14&gt;設定!E8,"",IF(ISBLANK('国民健康保険料　試算シート'!$C14),"",IF(DATEDIF('国民健康保険料　試算シート'!$C14,設定!E$8+1,"y")&gt;=40,IF(DATEDIF('国民健康保険料　試算シート'!$C14,設定!E$8+1,"y")&gt;=65,IF(DATEDIF('国民健康保険料　試算シート'!$C14,設定!E$8,"y")&gt;=75,"",1),4),1))))</f>
        <v/>
      </c>
      <c r="I4" s="18" t="str">
        <f>IF('国民健康保険料　試算シート'!$C$20&gt;設定!F8,"",IF('国民健康保険料　試算シート'!$C$14&gt;設定!F8,"",IF(ISBLANK('国民健康保険料　試算シート'!$C14),"",IF(DATEDIF('国民健康保険料　試算シート'!$C14,設定!F$8+1,"y")&gt;=40,IF(DATEDIF('国民健康保険料　試算シート'!$C14,設定!F$8+1,"y")&gt;=65,IF(DATEDIF('国民健康保険料　試算シート'!$C14,設定!F$8,"y")&gt;=75,"",1),4),1))))</f>
        <v/>
      </c>
      <c r="J4" s="18" t="str">
        <f>IF('国民健康保険料　試算シート'!$C$20&gt;設定!G8,"",IF('国民健康保険料　試算シート'!$C$14&gt;設定!G8,"",IF(ISBLANK('国民健康保険料　試算シート'!$C14),"",IF(DATEDIF('国民健康保険料　試算シート'!$C14,設定!G$8+1,"y")&gt;=40,IF(DATEDIF('国民健康保険料　試算シート'!$C14,設定!G$8+1,"y")&gt;=65,IF(DATEDIF('国民健康保険料　試算シート'!$C14,設定!G$8,"y")&gt;=75,"",1),4),1))))</f>
        <v/>
      </c>
      <c r="K4" s="18" t="str">
        <f>IF('国民健康保険料　試算シート'!$C$20&gt;設定!H8,"",IF('国民健康保険料　試算シート'!$C$14&gt;設定!H8,"",IF(ISBLANK('国民健康保険料　試算シート'!$C14),"",IF(DATEDIF('国民健康保険料　試算シート'!$C14,設定!H$8+1,"y")&gt;=40,IF(DATEDIF('国民健康保険料　試算シート'!$C14,設定!H$8+1,"y")&gt;=65,IF(DATEDIF('国民健康保険料　試算シート'!$C14,設定!H$8,"y")&gt;=75,"",1),4),1))))</f>
        <v/>
      </c>
      <c r="L4" s="18" t="str">
        <f>IF('国民健康保険料　試算シート'!$C$20&gt;設定!I8,"",IF('国民健康保険料　試算シート'!$C$14&gt;設定!I8,"",IF(ISBLANK('国民健康保険料　試算シート'!$C14),"",IF(DATEDIF('国民健康保険料　試算シート'!$C14,設定!I$8+1,"y")&gt;=40,IF(DATEDIF('国民健康保険料　試算シート'!$C14,設定!I$8+1,"y")&gt;=65,IF(DATEDIF('国民健康保険料　試算シート'!$C14,設定!I$8,"y")&gt;=75,"",1),4),1))))</f>
        <v/>
      </c>
      <c r="M4" s="18" t="str">
        <f>IF('国民健康保険料　試算シート'!$C$20&gt;設定!J8,"",IF('国民健康保険料　試算シート'!$C$14&gt;設定!J8,"",IF(ISBLANK('国民健康保険料　試算シート'!$C14),"",IF(DATEDIF('国民健康保険料　試算シート'!$C14,設定!J$8+1,"y")&gt;=40,IF(DATEDIF('国民健康保険料　試算シート'!$C14,設定!J$8+1,"y")&gt;=65,IF(DATEDIF('国民健康保険料　試算シート'!$C14,設定!J$8,"y")&gt;=75,"",1),4),1))))</f>
        <v/>
      </c>
      <c r="N4" s="18" t="str">
        <f>IF('国民健康保険料　試算シート'!$C$20&gt;設定!K8,"",IF('国民健康保険料　試算シート'!$C$14&gt;設定!K8,"",IF(ISBLANK('国民健康保険料　試算シート'!$C14),"",IF(DATEDIF('国民健康保険料　試算シート'!$C14,設定!K$8+1,"y")&gt;=40,IF(DATEDIF('国民健康保険料　試算シート'!$C14,設定!K$8+1,"y")&gt;=65,IF(DATEDIF('国民健康保険料　試算シート'!$C14,設定!K$8,"y")&gt;=75,"",1),4),1))))</f>
        <v/>
      </c>
      <c r="O4" s="18" t="str">
        <f>IF('国民健康保険料　試算シート'!$C$20&gt;設定!L8,"",IF('国民健康保険料　試算シート'!$C$14&gt;設定!L8,"",IF(ISBLANK('国民健康保険料　試算シート'!$C14),"",IF(DATEDIF('国民健康保険料　試算シート'!$C14,設定!L$8+1,"y")&gt;=40,IF(DATEDIF('国民健康保険料　試算シート'!$C14,設定!L$8+1,"y")&gt;=65,IF(DATEDIF('国民健康保険料　試算シート'!$C14,設定!L$8,"y")&gt;=75,"",1),4),1))))</f>
        <v/>
      </c>
      <c r="P4" s="79" t="str">
        <f>IF('国民健康保険料　試算シート'!$C$20&gt;設定!M8,"",IF('国民健康保険料　試算シート'!$C$14&gt;設定!M8,"",IF(ISBLANK('国民健康保険料　試算シート'!$C14),"",IF(DATEDIF('国民健康保険料　試算シート'!$C14,設定!M$8+1,"y")&gt;=40,IF(DATEDIF('国民健康保険料　試算シート'!$C14,設定!M$8+1,"y")&gt;=65,IF(DATEDIF('国民健康保険料　試算シート'!$C14,設定!M$8,"y")&gt;=75,"",1),4),1))))</f>
        <v/>
      </c>
      <c r="Q4" s="80">
        <f>COUNTIF('国民健康保険料　試算シート'!$M14:$X14,"&gt;=1")</f>
        <v>0</v>
      </c>
      <c r="R4" s="79">
        <f>COUNTIF('国民健康保険料　試算シート'!$M14:$X14,"=4")</f>
        <v>0</v>
      </c>
      <c r="S4" s="77">
        <f>IF('国民健康保険料　試算シート'!$C$14&gt;W3,INT(INT((設定!B52/2)*$Q4/12)+INT(($D4*設定!$C$52)*$Q4/12)),INT(INT((設定!$B$52)*$Q4/12)+INT(($D4*設定!$C$52)*$Q4/12)))</f>
        <v>0</v>
      </c>
      <c r="T4" s="77">
        <f>IF('国民健康保険料　試算シート'!$C$14&gt;W3,INT(INT((設定!B56/2)*$Q4/12)+INT(($D4*設定!$C$56)*$Q4/12)),INT(INT((設定!$B$56)*$Q4/12)+INT(($D4*設定!$C$56)*$Q4/12)))</f>
        <v>0</v>
      </c>
      <c r="U4" s="19">
        <f>INT(INT((設定!$B$60)*$R4/12)+INT(($D4*設定!$C$60)*$R4/12))</f>
        <v>0</v>
      </c>
      <c r="X4" s="58"/>
    </row>
    <row r="5" spans="1:24" x14ac:dyDescent="0.15">
      <c r="A5" s="24" t="s">
        <v>39</v>
      </c>
      <c r="B5" s="18">
        <f>IF('国民健康保険料　試算シート'!G15="〇",INT(IF('国民健康保険料　試算シート'!E15&lt;&gt;0,'国民健康保険料　試算シート'!E15,VLOOKUP('国民健康保険料　試算シート'!D15,設定!$B$13:$F$23,2,TRUE)+INT('国民健康保険料　試算シート'!D15/VLOOKUP('国民健康保険料　試算シート'!D15,設定!$B$13:$F$23,3,TRUE))*VLOOKUP('国民健康保険料　試算シート'!D15,設定!$B$13:$F$23,3,TRUE)*VLOOKUP('国民健康保険料　試算シート'!D15,設定!$B$13:$F$23,4,TRUE)-VLOOKUP('国民健康保険料　試算シート'!D15,設定!$B$13:$F$23,5,TRUE))*0.3),INT(IF('国民健康保険料　試算シート'!E15&lt;&gt;0,'国民健康保険料　試算シート'!E15,VLOOKUP('国民健康保険料　試算シート'!D15,設定!$B$13:$F$23,2,TRUE)+INT('国民健康保険料　試算シート'!D15/VLOOKUP('国民健康保険料　試算シート'!D15,設定!$B$13:$F$23,3,TRUE))*VLOOKUP('国民健康保険料　試算シート'!D15,設定!$B$13:$F$23,3,TRUE)*VLOOKUP('国民健康保険料　試算シート'!D15,設定!$B$13:$F$23,4,TRUE)-VLOOKUP('国民健康保険料　試算シート'!D15,設定!$B$13:$F$23,5,TRUE))))</f>
        <v>0</v>
      </c>
      <c r="C5" s="18">
        <f>IF('国民健康保険料　試算シート'!C15&gt;=設定!$C$4,0,IF(DATEDIF('国民健康保険料　試算シート'!C15,設定!$C$4,"y")&lt;65,INT('国民健康保険料　試算シート'!H15*VLOOKUP('国民健康保険料　試算シート'!H15,設定!$B$28:$D$33,2,TRUE)-VLOOKUP('国民健康保険料　試算シート'!H15,設定!$B$28:$D$33,3,TRUE)),INT('国民健康保険料　試算シート'!H15*VLOOKUP('国民健康保険料　試算シート'!H15,設定!$B$37:$D$42,2,TRUE)-VLOOKUP('国民健康保険料　試算シート'!H15,設定!$B$37:$D$42,3,TRUE))))</f>
        <v>0</v>
      </c>
      <c r="D5" s="18">
        <f>MAX(B5+$C5+'国民健康保険料　試算シート'!$J15-設定!$B$47,0)</f>
        <v>0</v>
      </c>
      <c r="E5" s="18" t="str">
        <f>IF('国民健康保険料　試算シート'!$C$20&gt;設定!$B$8,"",IF('国民健康保険料　試算シート'!$C15&gt;設定!$B$8,"",IF(ISBLANK('国民健康保険料　試算シート'!$C15),"",IF(DATEDIF('国民健康保険料　試算シート'!$C15,設定!B$8+1,"y")&gt;=40,IF(DATEDIF('国民健康保険料　試算シート'!$C15,設定!B$8+1,"y")&gt;=65,IF(DATEDIF('国民健康保険料　試算シート'!$C15,設定!B$8,"y")&gt;=75,"",1),4),1))))</f>
        <v/>
      </c>
      <c r="F5" s="18" t="str">
        <f>IF('国民健康保険料　試算シート'!$C$20&gt;設定!C8,"",IF('国民健康保険料　試算シート'!$C$15&gt;設定!C8,"",IF(ISBLANK('国民健康保険料　試算シート'!$C15),"",IF(DATEDIF('国民健康保険料　試算シート'!$C15,設定!C$8+1,"y")&gt;=40,IF(DATEDIF('国民健康保険料　試算シート'!$C15,設定!C$8+1,"y")&gt;=65,IF(DATEDIF('国民健康保険料　試算シート'!$C15,設定!C$8,"y")&gt;=75,"",1),4),1))))</f>
        <v/>
      </c>
      <c r="G5" s="18" t="str">
        <f>IF('国民健康保険料　試算シート'!$C$20&gt;設定!D8,"",IF('国民健康保険料　試算シート'!$C$15&gt;設定!D8,"",IF(ISBLANK('国民健康保険料　試算シート'!$C15),"",IF(DATEDIF('国民健康保険料　試算シート'!$C15,設定!D$8+1,"y")&gt;=40,IF(DATEDIF('国民健康保険料　試算シート'!$C15,設定!D$8+1,"y")&gt;=65,IF(DATEDIF('国民健康保険料　試算シート'!$C15,設定!D$8,"y")&gt;=75,"",1),4),1))))</f>
        <v/>
      </c>
      <c r="H5" s="18" t="str">
        <f>IF('国民健康保険料　試算シート'!$C$20&gt;設定!E8,"",IF('国民健康保険料　試算シート'!$C$15&gt;設定!E8,"",IF(ISBLANK('国民健康保険料　試算シート'!$C15),"",IF(DATEDIF('国民健康保険料　試算シート'!$C15,設定!E$8+1,"y")&gt;=40,IF(DATEDIF('国民健康保険料　試算シート'!$C15,設定!E$8+1,"y")&gt;=65,IF(DATEDIF('国民健康保険料　試算シート'!$C15,設定!E$8,"y")&gt;=75,"",1),4),1))))</f>
        <v/>
      </c>
      <c r="I5" s="18" t="str">
        <f>IF('国民健康保険料　試算シート'!$C$20&gt;設定!F8,"",IF('国民健康保険料　試算シート'!$C$15&gt;設定!F8,"",IF(ISBLANK('国民健康保険料　試算シート'!$C15),"",IF(DATEDIF('国民健康保険料　試算シート'!$C15,設定!F$8+1,"y")&gt;=40,IF(DATEDIF('国民健康保険料　試算シート'!$C15,設定!F$8+1,"y")&gt;=65,IF(DATEDIF('国民健康保険料　試算シート'!$C15,設定!F$8,"y")&gt;=75,"",1),4),1))))</f>
        <v/>
      </c>
      <c r="J5" s="18" t="str">
        <f>IF('国民健康保険料　試算シート'!$C$20&gt;設定!G8,"",IF('国民健康保険料　試算シート'!$C$15&gt;設定!G8,"",IF(ISBLANK('国民健康保険料　試算シート'!$C15),"",IF(DATEDIF('国民健康保険料　試算シート'!$C15,設定!G$8+1,"y")&gt;=40,IF(DATEDIF('国民健康保険料　試算シート'!$C15,設定!G$8+1,"y")&gt;=65,IF(DATEDIF('国民健康保険料　試算シート'!$C15,設定!G$8,"y")&gt;=75,"",1),4),1))))</f>
        <v/>
      </c>
      <c r="K5" s="18" t="str">
        <f>IF('国民健康保険料　試算シート'!$C$20&gt;設定!H8,"",IF('国民健康保険料　試算シート'!$C$15&gt;設定!H8,"",IF(ISBLANK('国民健康保険料　試算シート'!$C15),"",IF(DATEDIF('国民健康保険料　試算シート'!$C15,設定!H$8+1,"y")&gt;=40,IF(DATEDIF('国民健康保険料　試算シート'!$C15,設定!H$8+1,"y")&gt;=65,IF(DATEDIF('国民健康保険料　試算シート'!$C15,設定!H$8,"y")&gt;=75,"",1),4),1))))</f>
        <v/>
      </c>
      <c r="L5" s="18" t="str">
        <f>IF('国民健康保険料　試算シート'!$C$20&gt;設定!I8,"",IF('国民健康保険料　試算シート'!$C$15&gt;設定!I8,"",IF(ISBLANK('国民健康保険料　試算シート'!$C15),"",IF(DATEDIF('国民健康保険料　試算シート'!$C15,設定!I$8+1,"y")&gt;=40,IF(DATEDIF('国民健康保険料　試算シート'!$C15,設定!I$8+1,"y")&gt;=65,IF(DATEDIF('国民健康保険料　試算シート'!$C15,設定!I$8,"y")&gt;=75,"",1),4),1))))</f>
        <v/>
      </c>
      <c r="M5" s="18" t="str">
        <f>IF('国民健康保険料　試算シート'!$C$20&gt;設定!J8,"",IF('国民健康保険料　試算シート'!$C$15&gt;設定!J8,"",IF(ISBLANK('国民健康保険料　試算シート'!$C15),"",IF(DATEDIF('国民健康保険料　試算シート'!$C15,設定!J$8+1,"y")&gt;=40,IF(DATEDIF('国民健康保険料　試算シート'!$C15,設定!J$8+1,"y")&gt;=65,IF(DATEDIF('国民健康保険料　試算シート'!$C15,設定!J$8,"y")&gt;=75,"",1),4),1))))</f>
        <v/>
      </c>
      <c r="N5" s="18" t="str">
        <f>IF('国民健康保険料　試算シート'!$C$20&gt;設定!K8,"",IF('国民健康保険料　試算シート'!$C$15&gt;設定!K8,"",IF(ISBLANK('国民健康保険料　試算シート'!$C15),"",IF(DATEDIF('国民健康保険料　試算シート'!$C15,設定!K$8+1,"y")&gt;=40,IF(DATEDIF('国民健康保険料　試算シート'!$C15,設定!K$8+1,"y")&gt;=65,IF(DATEDIF('国民健康保険料　試算シート'!$C15,設定!K$8,"y")&gt;=75,"",1),4),1))))</f>
        <v/>
      </c>
      <c r="O5" s="18" t="str">
        <f>IF('国民健康保険料　試算シート'!$C$20&gt;設定!L8,"",IF('国民健康保険料　試算シート'!$C$15&gt;設定!L8,"",IF(ISBLANK('国民健康保険料　試算シート'!$C15),"",IF(DATEDIF('国民健康保険料　試算シート'!$C15,設定!L$8+1,"y")&gt;=40,IF(DATEDIF('国民健康保険料　試算シート'!$C15,設定!L$8+1,"y")&gt;=65,IF(DATEDIF('国民健康保険料　試算シート'!$C15,設定!L$8,"y")&gt;=75,"",1),4),1))))</f>
        <v/>
      </c>
      <c r="P5" s="79" t="str">
        <f>IF('国民健康保険料　試算シート'!$C$20&gt;設定!M8,"",IF('国民健康保険料　試算シート'!$C$15&gt;設定!M8,"",IF(ISBLANK('国民健康保険料　試算シート'!$C15),"",IF(DATEDIF('国民健康保険料　試算シート'!$C15,設定!M$8+1,"y")&gt;=40,IF(DATEDIF('国民健康保険料　試算シート'!$C15,設定!M$8+1,"y")&gt;=65,IF(DATEDIF('国民健康保険料　試算シート'!$C15,設定!M$8,"y")&gt;=75,"",1),4),1))))</f>
        <v/>
      </c>
      <c r="Q5" s="80">
        <f>COUNTIF('国民健康保険料　試算シート'!$M15:$X15,"&gt;=1")</f>
        <v>0</v>
      </c>
      <c r="R5" s="79">
        <f>COUNTIF('国民健康保険料　試算シート'!$M15:$X15,"=4")</f>
        <v>0</v>
      </c>
      <c r="S5" s="77">
        <f>IF('国民健康保険料　試算シート'!$C$15&gt;W3,INT(INT((設定!B52/2)*$Q5/12)+INT(($D5*設定!$C$52)*$Q5/12)),INT(INT((設定!$B$52)*$Q5/12)+INT(($D5*設定!$C$52)*$Q5/12)))</f>
        <v>0</v>
      </c>
      <c r="T5" s="77">
        <f>IF('国民健康保険料　試算シート'!$C$15&gt;W3,INT(INT((設定!B56/2)*$Q5/12)+INT(($D5*設定!$C$56)*$Q5/12)),INT(INT((設定!$B$56)*$Q5/12)+INT(($D5*設定!$C$56)*$Q5/12)))</f>
        <v>0</v>
      </c>
      <c r="U5" s="19">
        <f>INT(INT((設定!$B$60)*$R5/12)+INT(($D5*設定!$C$60)*$R5/12))</f>
        <v>0</v>
      </c>
      <c r="X5" s="58"/>
    </row>
    <row r="6" spans="1:24" x14ac:dyDescent="0.15">
      <c r="A6" s="24" t="s">
        <v>40</v>
      </c>
      <c r="B6" s="18">
        <f>IF('国民健康保険料　試算シート'!G16="〇",INT(IF('国民健康保険料　試算シート'!E16&lt;&gt;0,'国民健康保険料　試算シート'!E16,VLOOKUP('国民健康保険料　試算シート'!D16,設定!$B$13:$F$23,2,TRUE)+INT('国民健康保険料　試算シート'!D16/VLOOKUP('国民健康保険料　試算シート'!D16,設定!$B$13:$F$23,3,TRUE))*VLOOKUP('国民健康保険料　試算シート'!D16,設定!$B$13:$F$23,3,TRUE)*VLOOKUP('国民健康保険料　試算シート'!D16,設定!$B$13:$F$23,4,TRUE)-VLOOKUP('国民健康保険料　試算シート'!D16,設定!$B$13:$F$23,5,TRUE))*0.3),INT(IF('国民健康保険料　試算シート'!E16&lt;&gt;0,'国民健康保険料　試算シート'!E16,VLOOKUP('国民健康保険料　試算シート'!D16,設定!$B$13:$F$23,2,TRUE)+INT('国民健康保険料　試算シート'!D16/VLOOKUP('国民健康保険料　試算シート'!D16,設定!$B$13:$F$23,3,TRUE))*VLOOKUP('国民健康保険料　試算シート'!D16,設定!$B$13:$F$23,3,TRUE)*VLOOKUP('国民健康保険料　試算シート'!D16,設定!$B$13:$F$23,4,TRUE)-VLOOKUP('国民健康保険料　試算シート'!D16,設定!$B$13:$F$23,5,TRUE))))</f>
        <v>0</v>
      </c>
      <c r="C6" s="18">
        <f>IF('国民健康保険料　試算シート'!C16&gt;=設定!$C$4,0,IF(DATEDIF('国民健康保険料　試算シート'!C16,設定!$C$4,"y")&lt;65,INT('国民健康保険料　試算シート'!H16*VLOOKUP('国民健康保険料　試算シート'!H16,設定!$B$28:$D$33,2,TRUE)-VLOOKUP('国民健康保険料　試算シート'!H16,設定!$B$28:$D$33,3,TRUE)),INT('国民健康保険料　試算シート'!H16*VLOOKUP('国民健康保険料　試算シート'!H16,設定!$B$37:$D$42,2,TRUE)-VLOOKUP('国民健康保険料　試算シート'!H16,設定!$B$37:$D$42,3,TRUE))))</f>
        <v>0</v>
      </c>
      <c r="D6" s="18">
        <f>MAX(B6+$C6+'国民健康保険料　試算シート'!$J16-設定!$B$47,0)</f>
        <v>0</v>
      </c>
      <c r="E6" s="18" t="str">
        <f>IF('国民健康保険料　試算シート'!$C$20&gt;設定!B8,"",IF('国民健康保険料　試算シート'!$C16&gt;設定!B8,"",IF(ISBLANK('国民健康保険料　試算シート'!$C16),"",IF(DATEDIF('国民健康保険料　試算シート'!$C16,設定!B$8+1,"y")&gt;=40,IF(DATEDIF('国民健康保険料　試算シート'!$C16,設定!B$8+1,"y")&gt;=65,IF(DATEDIF('国民健康保険料　試算シート'!$C16,設定!B$8,"y")&gt;=75,"",1),4),1))))</f>
        <v/>
      </c>
      <c r="F6" s="18" t="str">
        <f>IF('国民健康保険料　試算シート'!$C$20&gt;設定!C8,"",IF('国民健康保険料　試算シート'!$C16&gt;設定!C8,"",IF(ISBLANK('国民健康保険料　試算シート'!$C16),"",IF(DATEDIF('国民健康保険料　試算シート'!$C16,設定!C$8+1,"y")&gt;=40,IF(DATEDIF('国民健康保険料　試算シート'!$C16,設定!C$8+1,"y")&gt;=65,IF(DATEDIF('国民健康保険料　試算シート'!$C16,設定!C$8,"y")&gt;=75,"",1),4),1))))</f>
        <v/>
      </c>
      <c r="G6" s="18" t="str">
        <f>IF('国民健康保険料　試算シート'!$C$20&gt;設定!D8,"",IF('国民健康保険料　試算シート'!$C16&gt;設定!D8,"",IF(ISBLANK('国民健康保険料　試算シート'!$C16),"",IF(DATEDIF('国民健康保険料　試算シート'!$C16,設定!D$8+1,"y")&gt;=40,IF(DATEDIF('国民健康保険料　試算シート'!$C16,設定!D$8+1,"y")&gt;=65,IF(DATEDIF('国民健康保険料　試算シート'!$C16,設定!D$8,"y")&gt;=75,"",1),4),1))))</f>
        <v/>
      </c>
      <c r="H6" s="18" t="str">
        <f>IF('国民健康保険料　試算シート'!$C$20&gt;設定!E8,"",IF('国民健康保険料　試算シート'!$C16&gt;設定!E8,"",IF(ISBLANK('国民健康保険料　試算シート'!$C16),"",IF(DATEDIF('国民健康保険料　試算シート'!$C16,設定!E$8+1,"y")&gt;=40,IF(DATEDIF('国民健康保険料　試算シート'!$C16,設定!E$8+1,"y")&gt;=65,IF(DATEDIF('国民健康保険料　試算シート'!$C16,設定!E$8,"y")&gt;=75,"",1),4),1))))</f>
        <v/>
      </c>
      <c r="I6" s="18" t="str">
        <f>IF('国民健康保険料　試算シート'!$C$20&gt;設定!F8,"",IF('国民健康保険料　試算シート'!$C16&gt;設定!F8,"",IF(ISBLANK('国民健康保険料　試算シート'!$C16),"",IF(DATEDIF('国民健康保険料　試算シート'!$C16,設定!F$8+1,"y")&gt;=40,IF(DATEDIF('国民健康保険料　試算シート'!$C16,設定!F$8+1,"y")&gt;=65,IF(DATEDIF('国民健康保険料　試算シート'!$C16,設定!F$8,"y")&gt;=75,"",1),4),1))))</f>
        <v/>
      </c>
      <c r="J6" s="18" t="str">
        <f>IF('国民健康保険料　試算シート'!$C$20&gt;設定!G8,"",IF('国民健康保険料　試算シート'!$C16&gt;設定!G8,"",IF(ISBLANK('国民健康保険料　試算シート'!$C16),"",IF(DATEDIF('国民健康保険料　試算シート'!$C16,設定!G$8+1,"y")&gt;=40,IF(DATEDIF('国民健康保険料　試算シート'!$C16,設定!G$8+1,"y")&gt;=65,IF(DATEDIF('国民健康保険料　試算シート'!$C16,設定!G$8,"y")&gt;=75,"",1),4),1))))</f>
        <v/>
      </c>
      <c r="K6" s="18" t="str">
        <f>IF('国民健康保険料　試算シート'!$C$20&gt;設定!H8,"",IF('国民健康保険料　試算シート'!$C16&gt;設定!H8,"",IF(ISBLANK('国民健康保険料　試算シート'!$C16),"",IF(DATEDIF('国民健康保険料　試算シート'!$C16,設定!H$8+1,"y")&gt;=40,IF(DATEDIF('国民健康保険料　試算シート'!$C16,設定!H$8+1,"y")&gt;=65,IF(DATEDIF('国民健康保険料　試算シート'!$C16,設定!H$8,"y")&gt;=75,"",1),4),1))))</f>
        <v/>
      </c>
      <c r="L6" s="18" t="str">
        <f>IF('国民健康保険料　試算シート'!$C$20&gt;設定!I8,"",IF('国民健康保険料　試算シート'!$C16&gt;設定!I8,"",IF(ISBLANK('国民健康保険料　試算シート'!$C16),"",IF(DATEDIF('国民健康保険料　試算シート'!$C16,設定!I$8+1,"y")&gt;=40,IF(DATEDIF('国民健康保険料　試算シート'!$C16,設定!I$8+1,"y")&gt;=65,IF(DATEDIF('国民健康保険料　試算シート'!$C16,設定!I$8,"y")&gt;=75,"",1),4),1))))</f>
        <v/>
      </c>
      <c r="M6" s="18" t="str">
        <f>IF('国民健康保険料　試算シート'!$C$20&gt;設定!J8,"",IF('国民健康保険料　試算シート'!$C16&gt;設定!J8,"",IF(ISBLANK('国民健康保険料　試算シート'!$C16),"",IF(DATEDIF('国民健康保険料　試算シート'!$C16,設定!J$8+1,"y")&gt;=40,IF(DATEDIF('国民健康保険料　試算シート'!$C16,設定!J$8+1,"y")&gt;=65,IF(DATEDIF('国民健康保険料　試算シート'!$C16,設定!J$8,"y")&gt;=75,"",1),4),1))))</f>
        <v/>
      </c>
      <c r="N6" s="18" t="str">
        <f>IF('国民健康保険料　試算シート'!$C$20&gt;設定!K8,"",IF('国民健康保険料　試算シート'!$C16&gt;設定!K8,"",IF(ISBLANK('国民健康保険料　試算シート'!$C16),"",IF(DATEDIF('国民健康保険料　試算シート'!$C16,設定!K$8+1,"y")&gt;=40,IF(DATEDIF('国民健康保険料　試算シート'!$C16,設定!K$8+1,"y")&gt;=65,IF(DATEDIF('国民健康保険料　試算シート'!$C16,設定!K$8,"y")&gt;=75,"",1),4),1))))</f>
        <v/>
      </c>
      <c r="O6" s="18" t="str">
        <f>IF('国民健康保険料　試算シート'!$C$20&gt;設定!L8,"",IF('国民健康保険料　試算シート'!$C16&gt;設定!L8,"",IF(ISBLANK('国民健康保険料　試算シート'!$C16),"",IF(DATEDIF('国民健康保険料　試算シート'!$C16,設定!L$8+1,"y")&gt;=40,IF(DATEDIF('国民健康保険料　試算シート'!$C16,設定!L$8+1,"y")&gt;=65,IF(DATEDIF('国民健康保険料　試算シート'!$C16,設定!L$8,"y")&gt;=75,"",1),4),1))))</f>
        <v/>
      </c>
      <c r="P6" s="79" t="str">
        <f>IF('国民健康保険料　試算シート'!$C$20&gt;設定!M8,"",IF('国民健康保険料　試算シート'!$C16&gt;設定!M8,"",IF(ISBLANK('国民健康保険料　試算シート'!$C16),"",IF(DATEDIF('国民健康保険料　試算シート'!$C16,設定!M$8+1,"y")&gt;=40,IF(DATEDIF('国民健康保険料　試算シート'!$C16,設定!M$8+1,"y")&gt;=65,IF(DATEDIF('国民健康保険料　試算シート'!$C16,設定!M$8,"y")&gt;=75,"",1),4),1))))</f>
        <v/>
      </c>
      <c r="Q6" s="80">
        <f>COUNTIF('国民健康保険料　試算シート'!$M16:$X16,"&gt;=1")</f>
        <v>0</v>
      </c>
      <c r="R6" s="79">
        <f>COUNTIF('国民健康保険料　試算シート'!$M16:$X16,"=4")</f>
        <v>0</v>
      </c>
      <c r="S6" s="77">
        <f>IF('国民健康保険料　試算シート'!$C$16&gt;W3,INT(INT((設定!B52/2)*$Q6/12)+INT(($D6*設定!$C$52)*$Q6/12)),INT(INT((設定!$B$52)*$Q6/12)+INT(($D6*設定!$C$52)*$Q6/12)))</f>
        <v>0</v>
      </c>
      <c r="T6" s="77">
        <f>IF('国民健康保険料　試算シート'!$C$16&gt;W3,INT(INT((設定!B56/2)*$Q6/12)+INT(($D6*設定!$C$56)*$Q6/12)),INT(INT((設定!$B$56)*$Q6/12)+INT(($D6*設定!$C$56)*$Q6/12)))</f>
        <v>0</v>
      </c>
      <c r="U6" s="19">
        <f>INT(INT((設定!$B$60)*$R6/12)+INT(($D6*設定!$C$60)*$R6/12))</f>
        <v>0</v>
      </c>
      <c r="X6" s="58"/>
    </row>
    <row r="7" spans="1:24" x14ac:dyDescent="0.15">
      <c r="A7" s="24" t="s">
        <v>41</v>
      </c>
      <c r="B7" s="18">
        <f>IF('国民健康保険料　試算シート'!G17="〇",INT(IF('国民健康保険料　試算シート'!E17&lt;&gt;0,'国民健康保険料　試算シート'!E17,VLOOKUP('国民健康保険料　試算シート'!D17,設定!$B$13:$F$23,2,TRUE)+INT('国民健康保険料　試算シート'!D17/VLOOKUP('国民健康保険料　試算シート'!D17,設定!$B$13:$F$23,3,TRUE))*VLOOKUP('国民健康保険料　試算シート'!D17,設定!$B$13:$F$23,3,TRUE)*VLOOKUP('国民健康保険料　試算シート'!D17,設定!$B$13:$F$23,4,TRUE)-VLOOKUP('国民健康保険料　試算シート'!D17,設定!$B$13:$F$23,5,TRUE))*0.3),INT(IF('国民健康保険料　試算シート'!E17&lt;&gt;0,'国民健康保険料　試算シート'!E17,VLOOKUP('国民健康保険料　試算シート'!D17,設定!$B$13:$F$23,2,TRUE)+INT('国民健康保険料　試算シート'!D17/VLOOKUP('国民健康保険料　試算シート'!D17,設定!$B$13:$F$23,3,TRUE))*VLOOKUP('国民健康保険料　試算シート'!D17,設定!$B$13:$F$23,3,TRUE)*VLOOKUP('国民健康保険料　試算シート'!D17,設定!$B$13:$F$23,4,TRUE)-VLOOKUP('国民健康保険料　試算シート'!D17,設定!$B$13:$F$23,5,TRUE))))</f>
        <v>0</v>
      </c>
      <c r="C7" s="18">
        <f>IF('国民健康保険料　試算シート'!C17&gt;=設定!$C$4,0,IF(DATEDIF('国民健康保険料　試算シート'!C17,設定!$C$4,"y")&lt;65,INT('国民健康保険料　試算シート'!H17*VLOOKUP('国民健康保険料　試算シート'!H17,設定!$B$28:$D$33,2,TRUE)-VLOOKUP('国民健康保険料　試算シート'!H17,設定!$B$28:$D$33,3,TRUE)),INT('国民健康保険料　試算シート'!H17*VLOOKUP('国民健康保険料　試算シート'!H17,設定!$B$37:$D$42,2,TRUE)-VLOOKUP('国民健康保険料　試算シート'!H17,設定!$B$37:$D$42,3,TRUE))))</f>
        <v>0</v>
      </c>
      <c r="D7" s="18">
        <f>MAX(B7+$C7+'国民健康保険料　試算シート'!$J17-設定!$B$47,0)</f>
        <v>0</v>
      </c>
      <c r="E7" s="18" t="str">
        <f>IF('国民健康保険料　試算シート'!$C$20&gt;設定!B8,"",IF('国民健康保険料　試算シート'!$C17&gt;設定!B8,"",IF(ISBLANK('国民健康保険料　試算シート'!$C17),"",IF(DATEDIF('国民健康保険料　試算シート'!$C17,設定!B$8+1,"y")&gt;=40,IF(DATEDIF('国民健康保険料　試算シート'!$C17,設定!B$8+1,"y")&gt;=65,IF(DATEDIF('国民健康保険料　試算シート'!$C17,設定!B$8,"y")&gt;=75,"",1),4),1))))</f>
        <v/>
      </c>
      <c r="F7" s="18" t="str">
        <f>IF('国民健康保険料　試算シート'!$C$20&gt;設定!C8,"",IF('国民健康保険料　試算シート'!$C17&gt;設定!C8,"",IF(ISBLANK('国民健康保険料　試算シート'!$C17),"",IF(DATEDIF('国民健康保険料　試算シート'!$C17,設定!C$8+1,"y")&gt;=40,IF(DATEDIF('国民健康保険料　試算シート'!$C17,設定!C$8+1,"y")&gt;=65,IF(DATEDIF('国民健康保険料　試算シート'!$C17,設定!C$8,"y")&gt;=75,"",1),4),1))))</f>
        <v/>
      </c>
      <c r="G7" s="18" t="str">
        <f>IF('国民健康保険料　試算シート'!$C$20&gt;設定!D8,"",IF('国民健康保険料　試算シート'!$C17&gt;設定!D8,"",IF(ISBLANK('国民健康保険料　試算シート'!$C17),"",IF(DATEDIF('国民健康保険料　試算シート'!$C17,設定!D$8+1,"y")&gt;=40,IF(DATEDIF('国民健康保険料　試算シート'!$C17,設定!D$8+1,"y")&gt;=65,IF(DATEDIF('国民健康保険料　試算シート'!$C17,設定!D$8,"y")&gt;=75,"",1),4),1))))</f>
        <v/>
      </c>
      <c r="H7" s="18" t="str">
        <f>IF('国民健康保険料　試算シート'!$C$20&gt;設定!E8,"",IF('国民健康保険料　試算シート'!$C17&gt;設定!E8,"",IF(ISBLANK('国民健康保険料　試算シート'!$C17),"",IF(DATEDIF('国民健康保険料　試算シート'!$C17,設定!E$8+1,"y")&gt;=40,IF(DATEDIF('国民健康保険料　試算シート'!$C17,設定!E$8+1,"y")&gt;=65,IF(DATEDIF('国民健康保険料　試算シート'!$C17,設定!E$8,"y")&gt;=75,"",1),4),1))))</f>
        <v/>
      </c>
      <c r="I7" s="18" t="str">
        <f>IF('国民健康保険料　試算シート'!$C$20&gt;設定!F8,"",IF('国民健康保険料　試算シート'!$C17&gt;設定!F8,"",IF(ISBLANK('国民健康保険料　試算シート'!$C17),"",IF(DATEDIF('国民健康保険料　試算シート'!$C17,設定!F$8+1,"y")&gt;=40,IF(DATEDIF('国民健康保険料　試算シート'!$C17,設定!F$8+1,"y")&gt;=65,IF(DATEDIF('国民健康保険料　試算シート'!$C17,設定!F$8,"y")&gt;=75,"",1),4),1))))</f>
        <v/>
      </c>
      <c r="J7" s="18" t="str">
        <f>IF('国民健康保険料　試算シート'!$C$20&gt;設定!G8,"",IF('国民健康保険料　試算シート'!$C17&gt;設定!G8,"",IF(ISBLANK('国民健康保険料　試算シート'!$C17),"",IF(DATEDIF('国民健康保険料　試算シート'!$C17,設定!G$8+1,"y")&gt;=40,IF(DATEDIF('国民健康保険料　試算シート'!$C17,設定!G$8+1,"y")&gt;=65,IF(DATEDIF('国民健康保険料　試算シート'!$C17,設定!G$8,"y")&gt;=75,"",1),4),1))))</f>
        <v/>
      </c>
      <c r="K7" s="18" t="str">
        <f>IF('国民健康保険料　試算シート'!$C$20&gt;設定!H8,"",IF('国民健康保険料　試算シート'!$C17&gt;設定!H8,"",IF(ISBLANK('国民健康保険料　試算シート'!$C17),"",IF(DATEDIF('国民健康保険料　試算シート'!$C17,設定!H$8+1,"y")&gt;=40,IF(DATEDIF('国民健康保険料　試算シート'!$C17,設定!H$8+1,"y")&gt;=65,IF(DATEDIF('国民健康保険料　試算シート'!$C17,設定!H$8,"y")&gt;=75,"",1),4),1))))</f>
        <v/>
      </c>
      <c r="L7" s="18" t="str">
        <f>IF('国民健康保険料　試算シート'!$C$20&gt;設定!I8,"",IF('国民健康保険料　試算シート'!$C17&gt;設定!I8,"",IF(ISBLANK('国民健康保険料　試算シート'!$C17),"",IF(DATEDIF('国民健康保険料　試算シート'!$C17,設定!I$8+1,"y")&gt;=40,IF(DATEDIF('国民健康保険料　試算シート'!$C17,設定!I$8+1,"y")&gt;=65,IF(DATEDIF('国民健康保険料　試算シート'!$C17,設定!I$8,"y")&gt;=75,"",1),4),1))))</f>
        <v/>
      </c>
      <c r="M7" s="18" t="str">
        <f>IF('国民健康保険料　試算シート'!$C$20&gt;設定!J8,"",IF('国民健康保険料　試算シート'!$C17&gt;設定!J8,"",IF(ISBLANK('国民健康保険料　試算シート'!$C17),"",IF(DATEDIF('国民健康保険料　試算シート'!$C17,設定!J$8+1,"y")&gt;=40,IF(DATEDIF('国民健康保険料　試算シート'!$C17,設定!J$8+1,"y")&gt;=65,IF(DATEDIF('国民健康保険料　試算シート'!$C17,設定!J$8,"y")&gt;=75,"",1),4),1))))</f>
        <v/>
      </c>
      <c r="N7" s="18" t="str">
        <f>IF('国民健康保険料　試算シート'!$C$20&gt;設定!K8,"",IF('国民健康保険料　試算シート'!$C17&gt;設定!K8,"",IF(ISBLANK('国民健康保険料　試算シート'!$C17),"",IF(DATEDIF('国民健康保険料　試算シート'!$C17,設定!K$8+1,"y")&gt;=40,IF(DATEDIF('国民健康保険料　試算シート'!$C17,設定!K$8+1,"y")&gt;=65,IF(DATEDIF('国民健康保険料　試算シート'!$C17,設定!K$8,"y")&gt;=75,"",1),4),1))))</f>
        <v/>
      </c>
      <c r="O7" s="18" t="str">
        <f>IF('国民健康保険料　試算シート'!$C$20&gt;設定!L8,"",IF('国民健康保険料　試算シート'!$C17&gt;設定!L8,"",IF(ISBLANK('国民健康保険料　試算シート'!$C17),"",IF(DATEDIF('国民健康保険料　試算シート'!$C17,設定!L$8+1,"y")&gt;=40,IF(DATEDIF('国民健康保険料　試算シート'!$C17,設定!L$8+1,"y")&gt;=65,IF(DATEDIF('国民健康保険料　試算シート'!$C17,設定!L$8,"y")&gt;=75,"",1),4),1))))</f>
        <v/>
      </c>
      <c r="P7" s="79" t="str">
        <f>IF('国民健康保険料　試算シート'!$C$20&gt;設定!M8,"",IF('国民健康保険料　試算シート'!$C17&gt;設定!M8,"",IF(ISBLANK('国民健康保険料　試算シート'!$C17),"",IF(DATEDIF('国民健康保険料　試算シート'!$C17,設定!M$8+1,"y")&gt;=40,IF(DATEDIF('国民健康保険料　試算シート'!$C17,設定!M$8+1,"y")&gt;=65,IF(DATEDIF('国民健康保険料　試算シート'!$C17,設定!M$8,"y")&gt;=75,"",1),4),1))))</f>
        <v/>
      </c>
      <c r="Q7" s="80">
        <f>COUNTIF('国民健康保険料　試算シート'!$M17:$X17,"&gt;=1")</f>
        <v>0</v>
      </c>
      <c r="R7" s="79">
        <f>COUNTIF('国民健康保険料　試算シート'!$M17:$X17,"=4")</f>
        <v>0</v>
      </c>
      <c r="S7" s="77">
        <f>IF('国民健康保険料　試算シート'!$C$17&gt;W3,INT(INT((設定!B52/2)*$Q7/12)+INT(($D7*設定!$C$52)*$Q7/12)),INT(INT((設定!$B$52)*$Q7/12)+INT(($D7*設定!$C$52)*$Q7/12)))</f>
        <v>0</v>
      </c>
      <c r="T7" s="77">
        <f>IF('国民健康保険料　試算シート'!$C$17&gt;W3,INT(INT((設定!B56/2)*$Q7/12)+INT(($D7*設定!$C$56)*$Q7/12)),INT(INT((設定!$B$56)*$Q7/12)+INT(($D7*設定!$C$56)*$Q7/12)))</f>
        <v>0</v>
      </c>
      <c r="U7" s="19">
        <f>INT(INT((設定!$B$60)*$R7/12)+INT(($D7*設定!$C$60)*$R7/12))</f>
        <v>0</v>
      </c>
      <c r="X7" s="58"/>
    </row>
    <row r="8" spans="1:24" ht="14.25" thickBot="1" x14ac:dyDescent="0.2">
      <c r="A8" s="25" t="s">
        <v>42</v>
      </c>
      <c r="B8" s="89">
        <f>IF('国民健康保険料　試算シート'!G18="〇",INT(IF('国民健康保険料　試算シート'!E18&lt;&gt;0,'国民健康保険料　試算シート'!E18,VLOOKUP('国民健康保険料　試算シート'!D18,設定!$B$13:$F$23,2,TRUE)+INT('国民健康保険料　試算シート'!D18/VLOOKUP('国民健康保険料　試算シート'!D18,設定!$B$13:$F$23,3,TRUE))*VLOOKUP('国民健康保険料　試算シート'!D18,設定!$B$13:$F$23,3,TRUE)*VLOOKUP('国民健康保険料　試算シート'!D18,設定!$B$13:$F$23,4,TRUE)-VLOOKUP('国民健康保険料　試算シート'!D18,設定!$B$13:$F$23,5,TRUE))*0.3),INT(IF('国民健康保険料　試算シート'!E18&lt;&gt;0,'国民健康保険料　試算シート'!E18,VLOOKUP('国民健康保険料　試算シート'!D18,設定!$B$13:$F$23,2,TRUE)+INT('国民健康保険料　試算シート'!D18/VLOOKUP('国民健康保険料　試算シート'!D18,設定!$B$13:$F$23,3,TRUE))*VLOOKUP('国民健康保険料　試算シート'!D18,設定!$B$13:$F$23,3,TRUE)*VLOOKUP('国民健康保険料　試算シート'!D18,設定!$B$13:$F$23,4,TRUE)-VLOOKUP('国民健康保険料　試算シート'!D18,設定!$B$13:$F$23,5,TRUE))))</f>
        <v>0</v>
      </c>
      <c r="C8" s="89">
        <f>IF('国民健康保険料　試算シート'!C18&gt;=設定!$C$4,0,IF(DATEDIF('国民健康保険料　試算シート'!C18,設定!$C$4,"y")&lt;65,INT('国民健康保険料　試算シート'!H18*VLOOKUP('国民健康保険料　試算シート'!H18,設定!$B$28:$D$33,2,TRUE)-VLOOKUP('国民健康保険料　試算シート'!H18,設定!$B$28:$D$33,3,TRUE)),INT('国民健康保険料　試算シート'!H18*VLOOKUP('国民健康保険料　試算シート'!H18,設定!$B$37:$D$42,2,TRUE)-VLOOKUP('国民健康保険料　試算シート'!H18,設定!$B$37:$D$42,3,TRUE))))</f>
        <v>0</v>
      </c>
      <c r="D8" s="89">
        <f>MAX(B8+$C8+'国民健康保険料　試算シート'!$J18-設定!$B$47,0)</f>
        <v>0</v>
      </c>
      <c r="E8" s="89" t="str">
        <f>IF('国民健康保険料　試算シート'!$C$20&gt;設定!B8,"",IF('国民健康保険料　試算シート'!$C18&gt;設定!B8,"",IF(ISBLANK('国民健康保険料　試算シート'!$C18),"",IF(DATEDIF('国民健康保険料　試算シート'!$C18,設定!B$8+1,"y")&gt;=40,IF(DATEDIF('国民健康保険料　試算シート'!$C18,設定!B$8+1,"y")&gt;=65,IF(DATEDIF('国民健康保険料　試算シート'!$C18,設定!B$8,"y")&gt;=75,"",1),4),1))))</f>
        <v/>
      </c>
      <c r="F8" s="89" t="str">
        <f>IF('国民健康保険料　試算シート'!$C$20&gt;設定!C8,"",IF('国民健康保険料　試算シート'!$C18&gt;設定!C8,"",IF(ISBLANK('国民健康保険料　試算シート'!$C18),"",IF(DATEDIF('国民健康保険料　試算シート'!$C18,設定!C$8+1,"y")&gt;=40,IF(DATEDIF('国民健康保険料　試算シート'!$C18,設定!C$8+1,"y")&gt;=65,IF(DATEDIF('国民健康保険料　試算シート'!$C18,設定!C$8,"y")&gt;=75,"",1),4),1))))</f>
        <v/>
      </c>
      <c r="G8" s="89" t="str">
        <f>IF('国民健康保険料　試算シート'!$C$20&gt;設定!D8,"",IF('国民健康保険料　試算シート'!$C18&gt;設定!D8,"",IF(ISBLANK('国民健康保険料　試算シート'!$C18),"",IF(DATEDIF('国民健康保険料　試算シート'!$C18,設定!D$8+1,"y")&gt;=40,IF(DATEDIF('国民健康保険料　試算シート'!$C18,設定!D$8+1,"y")&gt;=65,IF(DATEDIF('国民健康保険料　試算シート'!$C18,設定!D$8,"y")&gt;=75,"",1),4),1))))</f>
        <v/>
      </c>
      <c r="H8" s="89" t="str">
        <f>IF('国民健康保険料　試算シート'!$C$20&gt;設定!E8,"",IF('国民健康保険料　試算シート'!$C18&gt;設定!E8,"",IF(ISBLANK('国民健康保険料　試算シート'!$C18),"",IF(DATEDIF('国民健康保険料　試算シート'!$C18,設定!E$8+1,"y")&gt;=40,IF(DATEDIF('国民健康保険料　試算シート'!$C18,設定!E$8+1,"y")&gt;=65,IF(DATEDIF('国民健康保険料　試算シート'!$C18,設定!E$8,"y")&gt;=75,"",1),4),1))))</f>
        <v/>
      </c>
      <c r="I8" s="89" t="str">
        <f>IF('国民健康保険料　試算シート'!$C$20&gt;設定!F8,"",IF('国民健康保険料　試算シート'!$C18&gt;設定!F8,"",IF(ISBLANK('国民健康保険料　試算シート'!$C18),"",IF(DATEDIF('国民健康保険料　試算シート'!$C18,設定!F$8+1,"y")&gt;=40,IF(DATEDIF('国民健康保険料　試算シート'!$C18,設定!F$8+1,"y")&gt;=65,IF(DATEDIF('国民健康保険料　試算シート'!$C18,設定!F$8,"y")&gt;=75,"",1),4),1))))</f>
        <v/>
      </c>
      <c r="J8" s="89" t="str">
        <f>IF('国民健康保険料　試算シート'!$C$20&gt;設定!G8,"",IF('国民健康保険料　試算シート'!$C18&gt;設定!G8,"",IF(ISBLANK('国民健康保険料　試算シート'!$C18),"",IF(DATEDIF('国民健康保険料　試算シート'!$C18,設定!G$8+1,"y")&gt;=40,IF(DATEDIF('国民健康保険料　試算シート'!$C18,設定!G$8+1,"y")&gt;=65,IF(DATEDIF('国民健康保険料　試算シート'!$C18,設定!G$8,"y")&gt;=75,"",1),4),1))))</f>
        <v/>
      </c>
      <c r="K8" s="89" t="str">
        <f>IF('国民健康保険料　試算シート'!$C$20&gt;設定!H8,"",IF('国民健康保険料　試算シート'!$C18&gt;設定!H8,"",IF(ISBLANK('国民健康保険料　試算シート'!$C18),"",IF(DATEDIF('国民健康保険料　試算シート'!$C18,設定!H$8+1,"y")&gt;=40,IF(DATEDIF('国民健康保険料　試算シート'!$C18,設定!H$8+1,"y")&gt;=65,IF(DATEDIF('国民健康保険料　試算シート'!$C18,設定!H$8,"y")&gt;=75,"",1),4),1))))</f>
        <v/>
      </c>
      <c r="L8" s="89" t="str">
        <f>IF('国民健康保険料　試算シート'!$C$20&gt;設定!I8,"",IF('国民健康保険料　試算シート'!$C18&gt;設定!I8,"",IF(ISBLANK('国民健康保険料　試算シート'!$C18),"",IF(DATEDIF('国民健康保険料　試算シート'!$C18,設定!I$8+1,"y")&gt;=40,IF(DATEDIF('国民健康保険料　試算シート'!$C18,設定!I$8+1,"y")&gt;=65,IF(DATEDIF('国民健康保険料　試算シート'!$C18,設定!I$8,"y")&gt;=75,"",1),4),1))))</f>
        <v/>
      </c>
      <c r="M8" s="89" t="str">
        <f>IF('国民健康保険料　試算シート'!$C$20&gt;設定!J8,"",IF('国民健康保険料　試算シート'!$C18&gt;設定!J8,"",IF(ISBLANK('国民健康保険料　試算シート'!$C18),"",IF(DATEDIF('国民健康保険料　試算シート'!$C18,設定!J$8+1,"y")&gt;=40,IF(DATEDIF('国民健康保険料　試算シート'!$C18,設定!J$8+1,"y")&gt;=65,IF(DATEDIF('国民健康保険料　試算シート'!$C18,設定!J$8,"y")&gt;=75,"",1),4),1))))</f>
        <v/>
      </c>
      <c r="N8" s="89" t="str">
        <f>IF('国民健康保険料　試算シート'!$C$20&gt;設定!K8,"",IF('国民健康保険料　試算シート'!$C18&gt;設定!K8,"",IF(ISBLANK('国民健康保険料　試算シート'!$C18),"",IF(DATEDIF('国民健康保険料　試算シート'!$C18,設定!K$8+1,"y")&gt;=40,IF(DATEDIF('国民健康保険料　試算シート'!$C18,設定!K$8+1,"y")&gt;=65,IF(DATEDIF('国民健康保険料　試算シート'!$C18,設定!K$8,"y")&gt;=75,"",1),4),1))))</f>
        <v/>
      </c>
      <c r="O8" s="89" t="str">
        <f>IF('国民健康保険料　試算シート'!$C$20&gt;設定!L8,"",IF('国民健康保険料　試算シート'!$C18&gt;設定!L8,"",IF(ISBLANK('国民健康保険料　試算シート'!$C18),"",IF(DATEDIF('国民健康保険料　試算シート'!$C18,設定!L$8+1,"y")&gt;=40,IF(DATEDIF('国民健康保険料　試算シート'!$C18,設定!L$8+1,"y")&gt;=65,IF(DATEDIF('国民健康保険料　試算シート'!$C18,設定!L$8,"y")&gt;=75,"",1),4),1))))</f>
        <v/>
      </c>
      <c r="P8" s="82" t="str">
        <f>IF('国民健康保険料　試算シート'!$C$20&gt;設定!M8,"",IF('国民健康保険料　試算シート'!$C18&gt;設定!M8,"",IF(ISBLANK('国民健康保険料　試算シート'!$C18),"",IF(DATEDIF('国民健康保険料　試算シート'!$C18,設定!M$8+1,"y")&gt;=40,IF(DATEDIF('国民健康保険料　試算シート'!$C18,設定!M$8+1,"y")&gt;=65,IF(DATEDIF('国民健康保険料　試算シート'!$C18,設定!M$8,"y")&gt;=75,"",1),4),1))))</f>
        <v/>
      </c>
      <c r="Q8" s="81">
        <f>COUNTIF('国民健康保険料　試算シート'!$M18:$X18,"&gt;=1")</f>
        <v>0</v>
      </c>
      <c r="R8" s="82">
        <f>COUNTIF('国民健康保険料　試算シート'!$M18:$X18,"=4")</f>
        <v>0</v>
      </c>
      <c r="S8" s="90">
        <f>IF('国民健康保険料　試算シート'!$C$18&gt;W3,INT(INT((設定!B52/2)*$Q8/12)+INT(($D8*設定!$C$52)*$Q8/12)),INT(INT((設定!$B$52)*$Q8/12)+INT(($D8*設定!$C$52)*$Q8/12)))</f>
        <v>0</v>
      </c>
      <c r="T8" s="90">
        <f>IF('国民健康保険料　試算シート'!$C$18&gt;W3,INT(INT((設定!B56/2)*$Q8/12)+INT(($D8*設定!$C$56)*$Q8/12)),INT(INT((設定!$B$56)*$Q8/12)+INT(($D8*設定!$C$56)*$Q8/12)))</f>
        <v>0</v>
      </c>
      <c r="U8" s="91">
        <f>INT(INT((設定!$B$60)*$R8/12)+INT(($D8*設定!$C$60)*$R8/12))</f>
        <v>0</v>
      </c>
      <c r="X8" s="58"/>
    </row>
    <row r="9" spans="1:24" ht="14.25" thickBot="1" x14ac:dyDescent="0.2">
      <c r="B9" s="88"/>
      <c r="C9" s="88"/>
      <c r="D9" s="88"/>
      <c r="V9" s="34" t="s">
        <v>61</v>
      </c>
      <c r="W9" s="35" t="s">
        <v>62</v>
      </c>
    </row>
    <row r="10" spans="1:24" ht="14.25" thickBot="1" x14ac:dyDescent="0.2">
      <c r="A10" s="26" t="s">
        <v>43</v>
      </c>
      <c r="B10" s="69"/>
      <c r="C10" s="69"/>
      <c r="D10" s="17"/>
      <c r="E10" s="17">
        <f t="shared" ref="E10:P10" si="0">MAX(E3:E8)</f>
        <v>0</v>
      </c>
      <c r="F10" s="17">
        <f t="shared" si="0"/>
        <v>0</v>
      </c>
      <c r="G10" s="17">
        <f t="shared" si="0"/>
        <v>0</v>
      </c>
      <c r="H10" s="17">
        <f t="shared" si="0"/>
        <v>0</v>
      </c>
      <c r="I10" s="17">
        <f t="shared" si="0"/>
        <v>0</v>
      </c>
      <c r="J10" s="17">
        <f t="shared" si="0"/>
        <v>0</v>
      </c>
      <c r="K10" s="17">
        <f t="shared" si="0"/>
        <v>0</v>
      </c>
      <c r="L10" s="17">
        <f t="shared" si="0"/>
        <v>0</v>
      </c>
      <c r="M10" s="17">
        <f t="shared" si="0"/>
        <v>0</v>
      </c>
      <c r="N10" s="17">
        <f t="shared" si="0"/>
        <v>0</v>
      </c>
      <c r="O10" s="17">
        <f t="shared" si="0"/>
        <v>0</v>
      </c>
      <c r="P10" s="17">
        <f t="shared" si="0"/>
        <v>0</v>
      </c>
      <c r="Q10" s="17">
        <f>COUNTIF(E10:P10,"&gt;=1")</f>
        <v>0</v>
      </c>
      <c r="R10" s="17">
        <f>COUNTIF(E10:P10,"=4")</f>
        <v>0</v>
      </c>
      <c r="S10" s="17">
        <f>S23</f>
        <v>0</v>
      </c>
      <c r="T10" s="17">
        <f>S35</f>
        <v>0</v>
      </c>
      <c r="U10" s="31">
        <f>INT(SUM(F47:Q47))</f>
        <v>0</v>
      </c>
      <c r="V10" s="32">
        <f>SUM(S10:U10)</f>
        <v>0</v>
      </c>
      <c r="W10" s="33">
        <f>IF(MAX(Q3:Q8)=0,0,INT(V10/MAX(Q3:Q8)))</f>
        <v>0</v>
      </c>
    </row>
    <row r="13" spans="1:24" ht="14.25" thickBot="1" x14ac:dyDescent="0.2"/>
    <row r="14" spans="1:24" x14ac:dyDescent="0.15">
      <c r="E14" s="121" t="s">
        <v>106</v>
      </c>
      <c r="F14" s="122"/>
      <c r="G14" s="122"/>
      <c r="H14" s="122"/>
      <c r="I14" s="122"/>
      <c r="J14" s="122"/>
      <c r="K14" s="122"/>
      <c r="L14" s="122"/>
      <c r="M14" s="122"/>
      <c r="N14" s="122"/>
      <c r="O14" s="122"/>
      <c r="P14" s="122"/>
      <c r="Q14" s="122"/>
      <c r="R14" s="122"/>
      <c r="S14" s="123"/>
    </row>
    <row r="15" spans="1:24" x14ac:dyDescent="0.15">
      <c r="E15" s="124"/>
      <c r="F15" s="53" t="s">
        <v>109</v>
      </c>
      <c r="G15" s="53" t="s">
        <v>14</v>
      </c>
      <c r="H15" s="53" t="s">
        <v>15</v>
      </c>
      <c r="I15" s="53" t="s">
        <v>16</v>
      </c>
      <c r="J15" s="53" t="s">
        <v>17</v>
      </c>
      <c r="K15" s="53" t="s">
        <v>18</v>
      </c>
      <c r="L15" s="53" t="s">
        <v>19</v>
      </c>
      <c r="M15" s="53" t="s">
        <v>20</v>
      </c>
      <c r="N15" s="53" t="s">
        <v>21</v>
      </c>
      <c r="O15" s="53" t="s">
        <v>22</v>
      </c>
      <c r="P15" s="53" t="s">
        <v>23</v>
      </c>
      <c r="Q15" s="53" t="s">
        <v>24</v>
      </c>
      <c r="R15" s="53"/>
      <c r="S15" s="125" t="s">
        <v>108</v>
      </c>
    </row>
    <row r="16" spans="1:24" ht="18.75" customHeight="1" x14ac:dyDescent="0.3">
      <c r="B16" s="37"/>
      <c r="E16" s="126" t="s">
        <v>100</v>
      </c>
      <c r="F16" s="4">
        <f>IF(AND($S3&gt;(設定!$D$52*($Q3/12)),OR(E3=1,E3=4)),設定!$D$52/12,IF(OR(E3=1,E3=4),$S3/$Q3,0))</f>
        <v>0</v>
      </c>
      <c r="G16" s="4">
        <f>IF(AND($S3&gt;(設定!$D$52*($Q3/12)),OR(F3=1,F3=4)),設定!$D$52/12,IF(OR(F3=1,F3=4),$S3/$Q3,0))</f>
        <v>0</v>
      </c>
      <c r="H16" s="4">
        <f>IF(AND($S3&gt;(設定!$D$52*($Q3/12)),OR(G3=1,G3=4)),設定!$D$52/12,IF(OR(G3=1,G3=4),$S3/$Q3,0))</f>
        <v>0</v>
      </c>
      <c r="I16" s="4">
        <f>IF(AND($S3&gt;(設定!$D$52*($Q3/12)),OR(H3=1,H3=4)),設定!$D$52/12,IF(OR(H3=1,H3=4),$S3/$Q3,0))</f>
        <v>0</v>
      </c>
      <c r="J16" s="4">
        <f>IF(AND($S3&gt;(設定!$D$52*($Q3/12)),OR(I3=1,I3=4)),設定!$D$52/12,IF(OR(I3=1,I3=4),$S3/$Q3,0))</f>
        <v>0</v>
      </c>
      <c r="K16" s="4">
        <f>IF(AND($S3&gt;(設定!$D$52*($Q3/12)),OR(J3=1,J3=4)),設定!$D$52/12,IF(OR(J3=1,J3=4),$S3/$Q3,0))</f>
        <v>0</v>
      </c>
      <c r="L16" s="4">
        <f>IF(AND($S3&gt;(設定!$D$52*($Q3/12)),OR(K3=1,K3=4)),設定!$D$52/12,IF(OR(K3=1,K3=4),$S3/$Q3,0))</f>
        <v>0</v>
      </c>
      <c r="M16" s="4">
        <f>IF(AND($S3&gt;(設定!$D$52*($Q3/12)),OR(L3=1,L3=4)),設定!$D$52/12,IF(OR(L3=1,L3=4),$S3/$Q3,0))</f>
        <v>0</v>
      </c>
      <c r="N16" s="4">
        <f>IF(AND($S3&gt;(設定!$D$52*($Q3/12)),OR(M3=1,M3=4)),設定!$D$52/12,IF(OR(M3=1,M3=4),$S3/$Q3,0))</f>
        <v>0</v>
      </c>
      <c r="O16" s="4">
        <f>IF(AND($S3&gt;(設定!$D$52*($Q3/12)),OR(N3=1,N3=4)),設定!$D$52/12,IF(OR(N3=1,N3=4),$S3/$Q3,0))</f>
        <v>0</v>
      </c>
      <c r="P16" s="4">
        <f>IF(AND($S3&gt;(設定!$D$52*($Q3/12)),OR(O3=1,O3=4)),設定!$D$52/12,IF(OR(O3=1,O3=4),$S3/$Q3,0))</f>
        <v>0</v>
      </c>
      <c r="Q16" s="4">
        <f>IF(AND($S3&gt;(設定!$D$52*($Q3/12)),OR(P3=1,P3=4)),設定!$D$52/12,IF(OR(P3=1,P3=4),$S3/$Q3,0))</f>
        <v>0</v>
      </c>
      <c r="R16" s="4"/>
      <c r="S16" s="127">
        <f t="shared" ref="S16:S22" si="1">INT(SUM(F16:Q16))</f>
        <v>0</v>
      </c>
    </row>
    <row r="17" spans="2:19" x14ac:dyDescent="0.15">
      <c r="E17" s="126" t="s">
        <v>101</v>
      </c>
      <c r="F17" s="4">
        <f>IF(AND($S4&gt;(設定!$D$52*($Q4/12)),OR(E4=1,E4=4)),設定!$D$52/12,IF(OR(E4=1,E4=4),$S4/$Q4,0))</f>
        <v>0</v>
      </c>
      <c r="G17" s="4">
        <f>IF(AND($S4&gt;(設定!$D$52*($Q4/12)),OR(F4=1,F4=4)),設定!$D$52/12,IF(OR(F4=1,F4=4),$S4/$Q4,0))</f>
        <v>0</v>
      </c>
      <c r="H17" s="4">
        <f>IF(AND($S4&gt;(設定!$D$52*($Q4/12)),OR(G4=1,G4=4)),設定!$D$52/12,IF(OR(G4=1,G4=4),$S4/$Q4,0))</f>
        <v>0</v>
      </c>
      <c r="I17" s="4">
        <f>IF(AND($S4&gt;(設定!$D$52*($Q4/12)),OR(H4=1,H4=4)),設定!$D$52/12,IF(OR(H4=1,H4=4),$S4/$Q4,0))</f>
        <v>0</v>
      </c>
      <c r="J17" s="4">
        <f>IF(AND($S4&gt;(設定!$D$52*($Q4/12)),OR(I4=1,I4=4)),設定!$D$52/12,IF(OR(I4=1,I4=4),$S4/$Q4,0))</f>
        <v>0</v>
      </c>
      <c r="K17" s="4">
        <f>IF(AND($S4&gt;(設定!$D$52*($Q4/12)),OR(J4=1,J4=4)),設定!$D$52/12,IF(OR(J4=1,J4=4),$S4/$Q4,0))</f>
        <v>0</v>
      </c>
      <c r="L17" s="4">
        <f>IF(AND($S4&gt;(設定!$D$52*($Q4/12)),OR(K4=1,K4=4)),設定!$D$52/12,IF(OR(K4=1,K4=4),$S4/$Q4,0))</f>
        <v>0</v>
      </c>
      <c r="M17" s="4">
        <f>IF(AND($S4&gt;(設定!$D$52*($Q4/12)),OR(L4=1,L4=4)),設定!$D$52/12,IF(OR(L4=1,L4=4),$S4/$Q4,0))</f>
        <v>0</v>
      </c>
      <c r="N17" s="4">
        <f>IF(AND($S4&gt;(設定!$D$52*($Q4/12)),OR(M4=1,M4=4)),設定!$D$52/12,IF(OR(M4=1,M4=4),$S4/$Q4,0))</f>
        <v>0</v>
      </c>
      <c r="O17" s="4">
        <f>IF(AND($S4&gt;(設定!$D$52*($Q4/12)),OR(N4=1,N4=4)),設定!$D$52/12,IF(OR(N4=1,N4=4),$S4/$Q4,0))</f>
        <v>0</v>
      </c>
      <c r="P17" s="4">
        <f>IF(AND($S4&gt;(設定!$D$52*($Q4/12)),OR(O4=1,O4=4)),設定!$D$52/12,IF(OR(O4=1,O4=4),$S4/$Q4,0))</f>
        <v>0</v>
      </c>
      <c r="Q17" s="4">
        <f>IF(AND($S4&gt;(設定!$D$52*($Q4/12)),OR(P4=1,P4=4)),設定!$D$52/12,IF(OR(P4=1,P4=4),$S4/$Q4,0))</f>
        <v>0</v>
      </c>
      <c r="R17" s="4"/>
      <c r="S17" s="127">
        <f t="shared" si="1"/>
        <v>0</v>
      </c>
    </row>
    <row r="18" spans="2:19" x14ac:dyDescent="0.15">
      <c r="E18" s="126" t="s">
        <v>102</v>
      </c>
      <c r="F18" s="4">
        <f>IF(AND($S5&gt;(設定!$D$52*($Q5/12)),OR(E5=1,E5=4)),設定!$D$52/12,IF(OR(E5=1,E5=4),$S5/$Q5,0))</f>
        <v>0</v>
      </c>
      <c r="G18" s="4">
        <f>IF(AND($S5&gt;(設定!$D$52*($Q5/12)),OR(F5=1,F5=4)),設定!$D$52/12,IF(OR(F5=1,F5=4),$S5/$Q5,0))</f>
        <v>0</v>
      </c>
      <c r="H18" s="4">
        <f>IF(AND($S5&gt;(設定!$D$52*($Q5/12)),OR(G5=1,G5=4)),設定!$D$52/12,IF(OR(G5=1,G5=4),$S5/$Q5,0))</f>
        <v>0</v>
      </c>
      <c r="I18" s="4">
        <f>IF(AND($S5&gt;(設定!$D$52*($Q5/12)),OR(H5=1,H5=4)),設定!$D$52/12,IF(OR(H5=1,H5=4),$S5/$Q5,0))</f>
        <v>0</v>
      </c>
      <c r="J18" s="4">
        <f>IF(AND($S5&gt;(設定!$D$52*($Q5/12)),OR(I5=1,I5=4)),設定!$D$52/12,IF(OR(I5=1,I5=4),$S5/$Q5,0))</f>
        <v>0</v>
      </c>
      <c r="K18" s="4">
        <f>IF(AND($S5&gt;(設定!$D$52*($Q5/12)),OR(J5=1,J5=4)),設定!$D$52/12,IF(OR(J5=1,J5=4),$S5/$Q5,0))</f>
        <v>0</v>
      </c>
      <c r="L18" s="4">
        <f>IF(AND($S5&gt;(設定!$D$52*($Q5/12)),OR(K5=1,K5=4)),設定!$D$52/12,IF(OR(K5=1,K5=4),$S5/$Q5,0))</f>
        <v>0</v>
      </c>
      <c r="M18" s="4">
        <f>IF(AND($S5&gt;(設定!$D$52*($Q5/12)),OR(L5=1,L5=4)),設定!$D$52/12,IF(OR(L5=1,L5=4),$S5/$Q5,0))</f>
        <v>0</v>
      </c>
      <c r="N18" s="4">
        <f>IF(AND($S5&gt;(設定!$D$52*($Q5/12)),OR(M5=1,M5=4)),設定!$D$52/12,IF(OR(M5=1,M5=4),$S5/$Q5,0))</f>
        <v>0</v>
      </c>
      <c r="O18" s="4">
        <f>IF(AND($S5&gt;(設定!$D$52*($Q5/12)),OR(N5=1,N5=4)),設定!$D$52/12,IF(OR(N5=1,N5=4),$S5/$Q5,0))</f>
        <v>0</v>
      </c>
      <c r="P18" s="4">
        <f>IF(AND($S5&gt;(設定!$D$52*($Q5/12)),OR(O5=1,O5=4)),設定!$D$52/12,IF(OR(O5=1,O5=4),$S5/$Q5,0))</f>
        <v>0</v>
      </c>
      <c r="Q18" s="4">
        <f>IF(AND($S5&gt;(設定!$D$52*($Q5/12)),OR(P5=1,P5=4)),設定!$D$52/12,IF(OR(P5=1,P5=4),$S5/$Q5,0))</f>
        <v>0</v>
      </c>
      <c r="R18" s="4"/>
      <c r="S18" s="127">
        <f t="shared" si="1"/>
        <v>0</v>
      </c>
    </row>
    <row r="19" spans="2:19" x14ac:dyDescent="0.15">
      <c r="E19" s="126" t="s">
        <v>103</v>
      </c>
      <c r="F19" s="4">
        <f>IF(AND($S6&gt;(設定!$D$52*($Q6/12)),OR(E6=1,E6=4)),設定!$D$52/12,IF(OR(E6=1,E6=4),$S6/$Q6,0))</f>
        <v>0</v>
      </c>
      <c r="G19" s="4">
        <f>IF(AND($S6&gt;(設定!$D$52*($Q6/12)),OR(F6=1,F6=4)),設定!$D$52/12,IF(OR(F6=1,F6=4),$S6/$Q6,0))</f>
        <v>0</v>
      </c>
      <c r="H19" s="4">
        <f>IF(AND($S6&gt;(設定!$D$52*($Q6/12)),OR(G6=1,G6=4)),設定!$D$52/12,IF(OR(G6=1,G6=4),$S6/$Q6,0))</f>
        <v>0</v>
      </c>
      <c r="I19" s="4">
        <f>IF(AND($S6&gt;(設定!$D$52*($Q6/12)),OR(H6=1,H6=4)),設定!$D$52/12,IF(OR(H6=1,H6=4),$S6/$Q6,0))</f>
        <v>0</v>
      </c>
      <c r="J19" s="4">
        <f>IF(AND($S6&gt;(設定!$D$52*($Q6/12)),OR(I6=1,I6=4)),設定!$D$52/12,IF(OR(I6=1,I6=4),$S6/$Q6,0))</f>
        <v>0</v>
      </c>
      <c r="K19" s="4">
        <f>IF(AND($S6&gt;(設定!$D$52*($Q6/12)),OR(J6=1,J6=4)),設定!$D$52/12,IF(OR(J6=1,J6=4),$S6/$Q6,0))</f>
        <v>0</v>
      </c>
      <c r="L19" s="4">
        <f>IF(AND($S6&gt;(設定!$D$52*($Q6/12)),OR(K6=1,K6=4)),設定!$D$52/12,IF(OR(K6=1,K6=4),$S6/$Q6,0))</f>
        <v>0</v>
      </c>
      <c r="M19" s="4">
        <f>IF(AND($S6&gt;(設定!$D$52*($Q6/12)),OR(L6=1,L6=4)),設定!$D$52/12,IF(OR(L6=1,L6=4),$S6/$Q6,0))</f>
        <v>0</v>
      </c>
      <c r="N19" s="4">
        <f>IF(AND($S6&gt;(設定!$D$52*($Q6/12)),OR(M6=1,M6=4)),設定!$D$52/12,IF(OR(M6=1,M6=4),$S6/$Q6,0))</f>
        <v>0</v>
      </c>
      <c r="O19" s="4">
        <f>IF(AND($S6&gt;(設定!$D$52*($Q6/12)),OR(N6=1,N6=4)),設定!$D$52/12,IF(OR(N6=1,N6=4),$S6/$Q6,0))</f>
        <v>0</v>
      </c>
      <c r="P19" s="4">
        <f>IF(AND($S6&gt;(設定!$D$52*($Q6/12)),OR(O6=1,O6=4)),設定!$D$52/12,IF(OR(O6=1,O6=4),$S6/$Q6,0))</f>
        <v>0</v>
      </c>
      <c r="Q19" s="4">
        <f>IF(AND($S6&gt;(設定!$D$52*($Q6/12)),OR(P6=1,P6=4)),設定!$D$52/12,IF(OR(P6=1,P6=4),$S6/$Q6,0))</f>
        <v>0</v>
      </c>
      <c r="R19" s="4"/>
      <c r="S19" s="127">
        <f t="shared" si="1"/>
        <v>0</v>
      </c>
    </row>
    <row r="20" spans="2:19" ht="16.5" customHeight="1" x14ac:dyDescent="0.3">
      <c r="B20" s="37"/>
      <c r="E20" s="126" t="s">
        <v>104</v>
      </c>
      <c r="F20" s="4">
        <f>IF(AND($S7&gt;(設定!$D$52*($Q7/12)),OR(E7=1,E7=4)),設定!$D$52/12,IF(OR(E7=1,E7=4),$S7/$Q7,0))</f>
        <v>0</v>
      </c>
      <c r="G20" s="4">
        <f>IF(AND($S7&gt;(設定!$D$52*($Q7/12)),OR(F7=1,F7=4)),設定!$D$52/12,IF(OR(F7=1,F7=4),$S7/$Q7,0))</f>
        <v>0</v>
      </c>
      <c r="H20" s="4">
        <f>IF(AND($S7&gt;(設定!$D$52*($Q7/12)),OR(G7=1,G7=4)),設定!$D$52/12,IF(OR(G7=1,G7=4),$S7/$Q7,0))</f>
        <v>0</v>
      </c>
      <c r="I20" s="4">
        <f>IF(AND($S7&gt;(設定!$D$52*($Q7/12)),OR(H7=1,H7=4)),設定!$D$52/12,IF(OR(H7=1,H7=4),$S7/$Q7,0))</f>
        <v>0</v>
      </c>
      <c r="J20" s="4">
        <f>IF(AND($S7&gt;(設定!$D$52*($Q7/12)),OR(I7=1,I7=4)),設定!$D$52/12,IF(OR(I7=1,I7=4),$S7/$Q7,0))</f>
        <v>0</v>
      </c>
      <c r="K20" s="4">
        <f>IF(AND($S7&gt;(設定!$D$52*($Q7/12)),OR(J7=1,J7=4)),設定!$D$52/12,IF(OR(J7=1,J7=4),$S7/$Q7,0))</f>
        <v>0</v>
      </c>
      <c r="L20" s="4">
        <f>IF(AND($S7&gt;(設定!$D$52*($Q7/12)),OR(K7=1,K7=4)),設定!$D$52/12,IF(OR(K7=1,K7=4),$S7/$Q7,0))</f>
        <v>0</v>
      </c>
      <c r="M20" s="4">
        <f>IF(AND($S7&gt;(設定!$D$52*($Q7/12)),OR(L7=1,L7=4)),設定!$D$52/12,IF(OR(L7=1,L7=4),$S7/$Q7,0))</f>
        <v>0</v>
      </c>
      <c r="N20" s="4">
        <f>IF(AND($S7&gt;(設定!$D$52*($Q7/12)),OR(M7=1,M7=4)),設定!$D$52/12,IF(OR(M7=1,M7=4),$S7/$Q7,0))</f>
        <v>0</v>
      </c>
      <c r="O20" s="4">
        <f>IF(AND($S7&gt;(設定!$D$52*($Q7/12)),OR(N7=1,N7=4)),設定!$D$52/12,IF(OR(N7=1,N7=4),$S7/$Q7,0))</f>
        <v>0</v>
      </c>
      <c r="P20" s="4">
        <f>IF(AND($S7&gt;(設定!$D$52*($Q7/12)),OR(O7=1,O7=4)),設定!$D$52/12,IF(OR(O7=1,O7=4),$S7/$Q7,0))</f>
        <v>0</v>
      </c>
      <c r="Q20" s="4">
        <f>IF(AND($S7&gt;(設定!$D$52*($Q7/12)),OR(P7=1,P7=4)),設定!$D$52/12,IF(OR(P7=1,P7=4),$S7/$Q7,0))</f>
        <v>0</v>
      </c>
      <c r="R20" s="4"/>
      <c r="S20" s="127">
        <f t="shared" si="1"/>
        <v>0</v>
      </c>
    </row>
    <row r="21" spans="2:19" x14ac:dyDescent="0.15">
      <c r="E21" s="126" t="s">
        <v>105</v>
      </c>
      <c r="F21" s="4">
        <f>IF(AND($S8&gt;(設定!$D$52*($Q8/12)),OR(E8=1,E8=4)),設定!$D$52/12,IF(OR(E8=1,E8=4),$S8/$Q8,0))</f>
        <v>0</v>
      </c>
      <c r="G21" s="4">
        <f>IF(AND($S8&gt;(設定!$D$52*($Q8/12)),OR(F8=1,F8=4)),設定!$D$52/12,IF(OR(F8=1,F8=4),$S8/$Q8,0))</f>
        <v>0</v>
      </c>
      <c r="H21" s="4">
        <f>IF(AND($S8&gt;(設定!$D$52*($Q8/12)),OR(G8=1,G8=4)),設定!$D$52/12,IF(OR(G8=1,G8=4),$S8/$Q8,0))</f>
        <v>0</v>
      </c>
      <c r="I21" s="4">
        <f>IF(AND($S8&gt;(設定!$D$52*($Q8/12)),OR(H8=1,H8=4)),設定!$D$52/12,IF(OR(H8=1,H8=4),$S8/$Q8,0))</f>
        <v>0</v>
      </c>
      <c r="J21" s="4">
        <f>IF(AND($S8&gt;(設定!$D$52*($Q8/12)),OR(I8=1,I8=4)),設定!$D$52/12,IF(OR(I8=1,I8=4),$S8/$Q8,0))</f>
        <v>0</v>
      </c>
      <c r="K21" s="4">
        <f>IF(AND($S8&gt;(設定!$D$52*($Q8/12)),OR(J8=1,J8=4)),設定!$D$52/12,IF(OR(J8=1,J8=4),$S8/$Q8,0))</f>
        <v>0</v>
      </c>
      <c r="L21" s="4">
        <f>IF(AND($S8&gt;(設定!$D$52*($Q8/12)),OR(K8=1,K8=4)),設定!$D$52/12,IF(OR(K8=1,K8=4),$S8/$Q8,0))</f>
        <v>0</v>
      </c>
      <c r="M21" s="4">
        <f>IF(AND($S8&gt;(設定!$D$52*($Q8/12)),OR(L8=1,L8=4)),設定!$D$52/12,IF(OR(L8=1,L8=4),$S8/$Q8,0))</f>
        <v>0</v>
      </c>
      <c r="N21" s="4">
        <f>IF(AND($S8&gt;(設定!$D$52*($Q8/12)),OR(M8=1,M8=4)),設定!$D$52/12,IF(OR(M8=1,M8=4),$S8/$Q8,0))</f>
        <v>0</v>
      </c>
      <c r="O21" s="4">
        <f>IF(AND($S8&gt;(設定!$D$52*($Q8/12)),OR(N8=1,N8=4)),設定!$D$52/12,IF(OR(N8=1,N8=4),$S8/$Q8,0))</f>
        <v>0</v>
      </c>
      <c r="P21" s="4">
        <f>IF(AND($S8&gt;(設定!$D$52*($Q8/12)),OR(O8=1,O8=4)),設定!$D$52/12,IF(OR(O8=1,O8=4),$S8/$Q8,0))</f>
        <v>0</v>
      </c>
      <c r="Q21" s="4">
        <f>IF(AND($S8&gt;(設定!$D$52*($Q8/12)),OR(P8=1,P8=4)),設定!$D$52/12,IF(OR(P8=1,P8=4),$S8/$Q8,0))</f>
        <v>0</v>
      </c>
      <c r="R21" s="4"/>
      <c r="S21" s="127">
        <f t="shared" si="1"/>
        <v>0</v>
      </c>
    </row>
    <row r="22" spans="2:19" x14ac:dyDescent="0.15">
      <c r="E22" s="126"/>
      <c r="F22" s="4"/>
      <c r="G22" s="4"/>
      <c r="H22" s="4"/>
      <c r="I22" s="4"/>
      <c r="J22" s="4"/>
      <c r="K22" s="4"/>
      <c r="L22" s="4"/>
      <c r="M22" s="4"/>
      <c r="N22" s="4"/>
      <c r="O22" s="4"/>
      <c r="P22" s="4"/>
      <c r="Q22" s="4"/>
      <c r="R22" s="4"/>
      <c r="S22" s="127">
        <f t="shared" si="1"/>
        <v>0</v>
      </c>
    </row>
    <row r="23" spans="2:19" ht="14.25" thickBot="1" x14ac:dyDescent="0.2">
      <c r="E23" s="128" t="s">
        <v>43</v>
      </c>
      <c r="F23" s="129">
        <f>IF(SUM(F16:F22)&gt;=設定!$D$52/12,設定!$D$52/12,SUM(計算!F16:F22))</f>
        <v>0</v>
      </c>
      <c r="G23" s="129">
        <f>IF(SUM(G16:G22)&gt;=設定!$D$52/12,設定!$D$52/12,SUM(計算!G16:G22))</f>
        <v>0</v>
      </c>
      <c r="H23" s="129">
        <f>IF(SUM(H16:H22)&gt;=設定!$D$52/12,設定!$D$52/12,SUM(計算!H16:H22))</f>
        <v>0</v>
      </c>
      <c r="I23" s="129">
        <f>IF(SUM(I16:I22)&gt;=設定!$D$52/12,設定!$D$52/12,SUM(計算!I16:I22))</f>
        <v>0</v>
      </c>
      <c r="J23" s="129">
        <f>IF(SUM(J16:J22)&gt;=設定!$D$52/12,設定!$D$52/12,SUM(計算!J16:J22))</f>
        <v>0</v>
      </c>
      <c r="K23" s="129">
        <f>IF(SUM(K16:K22)&gt;=設定!$D$52/12,設定!$D$52/12,SUM(計算!K16:K22))</f>
        <v>0</v>
      </c>
      <c r="L23" s="129">
        <f>IF(SUM(L16:L22)&gt;=設定!$D$52/12,設定!$D$52/12,SUM(計算!L16:L22))</f>
        <v>0</v>
      </c>
      <c r="M23" s="129">
        <f>IF(SUM(M16:M22)&gt;=設定!$D$52/12,設定!$D$52/12,SUM(計算!M16:M22))</f>
        <v>0</v>
      </c>
      <c r="N23" s="129">
        <f>IF(SUM(N16:N22)&gt;=設定!$D$52/12,設定!$D$52/12,SUM(計算!N16:N22))</f>
        <v>0</v>
      </c>
      <c r="O23" s="129">
        <f>IF(SUM(O16:O22)&gt;=設定!$D$52/12,設定!$D$52/12,SUM(計算!O16:O22))</f>
        <v>0</v>
      </c>
      <c r="P23" s="129">
        <f>IF(SUM(P16:P22)&gt;=設定!$D$52/12,設定!$D$52/12,SUM(計算!P16:P22))</f>
        <v>0</v>
      </c>
      <c r="Q23" s="129">
        <f>IF(SUM(Q16:Q22)&gt;=設定!$D$52/12,設定!$D$52/12,SUM(計算!Q16:Q22))</f>
        <v>0</v>
      </c>
      <c r="R23" s="129"/>
      <c r="S23" s="130">
        <f>INT(SUM(F23:Q23))</f>
        <v>0</v>
      </c>
    </row>
    <row r="25" spans="2:19" ht="14.25" thickBot="1" x14ac:dyDescent="0.2"/>
    <row r="26" spans="2:19" x14ac:dyDescent="0.15">
      <c r="E26" s="121" t="s">
        <v>107</v>
      </c>
      <c r="F26" s="122"/>
      <c r="G26" s="122"/>
      <c r="H26" s="122"/>
      <c r="I26" s="122"/>
      <c r="J26" s="122"/>
      <c r="K26" s="122"/>
      <c r="L26" s="122"/>
      <c r="M26" s="122"/>
      <c r="N26" s="122"/>
      <c r="O26" s="122"/>
      <c r="P26" s="122"/>
      <c r="Q26" s="122"/>
      <c r="R26" s="122"/>
      <c r="S26" s="123"/>
    </row>
    <row r="27" spans="2:19" x14ac:dyDescent="0.15">
      <c r="E27" s="124"/>
      <c r="F27" s="53" t="s">
        <v>109</v>
      </c>
      <c r="G27" s="53" t="s">
        <v>14</v>
      </c>
      <c r="H27" s="53" t="s">
        <v>15</v>
      </c>
      <c r="I27" s="53" t="s">
        <v>16</v>
      </c>
      <c r="J27" s="53" t="s">
        <v>17</v>
      </c>
      <c r="K27" s="53" t="s">
        <v>18</v>
      </c>
      <c r="L27" s="53" t="s">
        <v>19</v>
      </c>
      <c r="M27" s="53" t="s">
        <v>20</v>
      </c>
      <c r="N27" s="53" t="s">
        <v>21</v>
      </c>
      <c r="O27" s="53" t="s">
        <v>22</v>
      </c>
      <c r="P27" s="53" t="s">
        <v>23</v>
      </c>
      <c r="Q27" s="53" t="s">
        <v>24</v>
      </c>
      <c r="R27" s="53"/>
      <c r="S27" s="125" t="s">
        <v>108</v>
      </c>
    </row>
    <row r="28" spans="2:19" x14ac:dyDescent="0.15">
      <c r="E28" s="126" t="s">
        <v>100</v>
      </c>
      <c r="F28" s="4">
        <f>IF(AND($T3&gt;(設定!$D$56*($Q3/12)),OR(E3=1,E3=4)),設定!$D$56/12,IF(OR(E3=1,E3=4),$T3/$Q3,0))</f>
        <v>0</v>
      </c>
      <c r="G28" s="4">
        <f>IF(AND($T3&gt;(設定!$D$56*($Q3/12)),OR(F3=1,F3=4)),設定!$D$56/12,IF(OR(F3=1,F3=4),$T3/$Q3,0))</f>
        <v>0</v>
      </c>
      <c r="H28" s="4">
        <f>IF(AND($T3&gt;(設定!$D$56*($Q3/12)),OR(G3=1,G3=4)),設定!$D$56/12,IF(OR(G3=1,G3=4),$T3/$Q3,0))</f>
        <v>0</v>
      </c>
      <c r="I28" s="4">
        <f>IF(AND($T3&gt;(設定!$D$56*($Q3/12)),OR(H3=1,H3=4)),設定!$D$56/12,IF(OR(H3=1,H3=4),$T3/$Q3,0))</f>
        <v>0</v>
      </c>
      <c r="J28" s="4">
        <f>IF(AND($T3&gt;(設定!$D$56*($Q3/12)),OR(I3=1,I3=4)),設定!$D$56/12,IF(OR(I3=1,I3=4),$T3/$Q3,0))</f>
        <v>0</v>
      </c>
      <c r="K28" s="4">
        <f>IF(AND($T3&gt;(設定!$D$56*($Q3/12)),OR(J3=1,J3=4)),設定!$D$56/12,IF(OR(J3=1,J3=4),$T3/$Q3,0))</f>
        <v>0</v>
      </c>
      <c r="L28" s="4">
        <f>IF(AND($T3&gt;(設定!$D$56*($Q3/12)),OR(K3=1,K3=4)),設定!$D$56/12,IF(OR(K3=1,K3=4),$T3/$Q3,0))</f>
        <v>0</v>
      </c>
      <c r="M28" s="4">
        <f>IF(AND($T3&gt;(設定!$D$56*($Q3/12)),OR(L3=1,L3=4)),設定!$D$56/12,IF(OR(L3=1,L3=4),$T3/$Q3,0))</f>
        <v>0</v>
      </c>
      <c r="N28" s="4">
        <f>IF(AND($T3&gt;(設定!$D$56*($Q3/12)),OR(M3=1,M3=4)),設定!$D$56/12,IF(OR(M3=1,M3=4),$T3/$Q3,0))</f>
        <v>0</v>
      </c>
      <c r="O28" s="4">
        <f>IF(AND($T3&gt;(設定!$D$56*($Q3/12)),OR(N3=1,N3=4)),設定!$D$56/12,IF(OR(N3=1,N3=4),$T3/$Q3,0))</f>
        <v>0</v>
      </c>
      <c r="P28" s="4">
        <f>IF(AND($T3&gt;(設定!$D$56*($Q3/12)),OR(O3=1,O3=4)),設定!$D$56/12,IF(OR(O3=1,O3=4),$T3/$Q3,0))</f>
        <v>0</v>
      </c>
      <c r="Q28" s="4">
        <f>IF(AND($T3&gt;(設定!$D$56*($Q3/12)),OR(P3=1,P3=4)),設定!$D$56/12,IF(OR(P3=1,P3=4),$T3/$Q3,0))</f>
        <v>0</v>
      </c>
      <c r="R28" s="4"/>
      <c r="S28" s="127">
        <f>INT(SUM(F28:Q28))</f>
        <v>0</v>
      </c>
    </row>
    <row r="29" spans="2:19" x14ac:dyDescent="0.15">
      <c r="E29" s="126" t="s">
        <v>101</v>
      </c>
      <c r="F29" s="4">
        <f>IF(AND($T4&gt;(設定!$D$56*($Q4/12)),OR(E4=1,E4=4)),設定!$D$56/12,IF(OR(E4=1,E4=4),$T4/$Q4,0))</f>
        <v>0</v>
      </c>
      <c r="G29" s="4">
        <f>IF(AND($T4&gt;(設定!$D$56*($Q4/12)),OR(F4=1,F4=4)),設定!$D$56/12,IF(OR(F4=1,F4=4),$T4/$Q4,0))</f>
        <v>0</v>
      </c>
      <c r="H29" s="4">
        <f>IF(AND($T4&gt;(設定!$D$56*($Q4/12)),OR(G4=1,G4=4)),設定!$D$56/12,IF(OR(G4=1,G4=4),$T4/$Q4,0))</f>
        <v>0</v>
      </c>
      <c r="I29" s="4">
        <f>IF(AND($T4&gt;(設定!$D$56*($Q4/12)),OR(H4=1,H4=4)),設定!$D$56/12,IF(OR(H4=1,H4=4),$T4/$Q4,0))</f>
        <v>0</v>
      </c>
      <c r="J29" s="4">
        <f>IF(AND($T4&gt;(設定!$D$56*($Q4/12)),OR(I4=1,I4=4)),設定!$D$56/12,IF(OR(I4=1,I4=4),$T4/$Q4,0))</f>
        <v>0</v>
      </c>
      <c r="K29" s="4">
        <f>IF(AND($T4&gt;(設定!$D$56*($Q4/12)),OR(J4=1,J4=4)),設定!$D$56/12,IF(OR(J4=1,J4=4),$T4/$Q4,0))</f>
        <v>0</v>
      </c>
      <c r="L29" s="4">
        <f>IF(AND($T4&gt;(設定!$D$56*($Q4/12)),OR(K4=1,K4=4)),設定!$D$56/12,IF(OR(K4=1,K4=4),$T4/$Q4,0))</f>
        <v>0</v>
      </c>
      <c r="M29" s="4">
        <f>IF(AND($T4&gt;(設定!$D$56*($Q4/12)),OR(L4=1,L4=4)),設定!$D$56/12,IF(OR(L4=1,L4=4),$T4/$Q4,0))</f>
        <v>0</v>
      </c>
      <c r="N29" s="4">
        <f>IF(AND($T4&gt;(設定!$D$56*($Q4/12)),OR(M4=1,M4=4)),設定!$D$56/12,IF(OR(M4=1,M4=4),$T4/$Q4,0))</f>
        <v>0</v>
      </c>
      <c r="O29" s="4">
        <f>IF(AND($T4&gt;(設定!$D$56*($Q4/12)),OR(N4=1,N4=4)),設定!$D$56/12,IF(OR(N4=1,N4=4),$T4/$Q4,0))</f>
        <v>0</v>
      </c>
      <c r="P29" s="4">
        <f>IF(AND($T4&gt;(設定!$D$56*($Q4/12)),OR(O4=1,O4=4)),設定!$D$56/12,IF(OR(O4=1,O4=4),$T4/$Q4,0))</f>
        <v>0</v>
      </c>
      <c r="Q29" s="4">
        <f>IF(AND($T4&gt;(設定!$D$56*($Q4/12)),OR(P4=1,P4=4)),設定!$D$56/12,IF(OR(P4=1,P4=4),$T4/$Q4,0))</f>
        <v>0</v>
      </c>
      <c r="R29" s="4"/>
      <c r="S29" s="127">
        <f t="shared" ref="S29:S34" si="2">INT(SUM(F29:Q29))</f>
        <v>0</v>
      </c>
    </row>
    <row r="30" spans="2:19" x14ac:dyDescent="0.15">
      <c r="E30" s="126" t="s">
        <v>102</v>
      </c>
      <c r="F30" s="4">
        <f>IF(AND($T5&gt;(設定!$D$56*($Q5/12)),OR(E5=1,E5=4)),設定!$D$56/12,IF(OR(E5=1,E5=4),$T5/$Q5,0))</f>
        <v>0</v>
      </c>
      <c r="G30" s="4">
        <f>IF(AND($T5&gt;(設定!$D$56*($Q5/12)),OR(F5=1,F5=4)),設定!$D$56/12,IF(OR(F5=1,F5=4),$T5/$Q5,0))</f>
        <v>0</v>
      </c>
      <c r="H30" s="4">
        <f>IF(AND($T5&gt;(設定!$D$56*($Q5/12)),OR(G5=1,G5=4)),設定!$D$56/12,IF(OR(G5=1,G5=4),$T5/$Q5,0))</f>
        <v>0</v>
      </c>
      <c r="I30" s="4">
        <f>IF(AND($T5&gt;(設定!$D$56*($Q5/12)),OR(H5=1,H5=4)),設定!$D$56/12,IF(OR(H5=1,H5=4),$T5/$Q5,0))</f>
        <v>0</v>
      </c>
      <c r="J30" s="4">
        <f>IF(AND($T5&gt;(設定!$D$56*($Q5/12)),OR(I5=1,I5=4)),設定!$D$56/12,IF(OR(I5=1,I5=4),$T5/$Q5,0))</f>
        <v>0</v>
      </c>
      <c r="K30" s="4">
        <f>IF(AND($T5&gt;(設定!$D$56*($Q5/12)),OR(J5=1,J5=4)),設定!$D$56/12,IF(OR(J5=1,J5=4),$T5/$Q5,0))</f>
        <v>0</v>
      </c>
      <c r="L30" s="4">
        <f>IF(AND($T5&gt;(設定!$D$56*($Q5/12)),OR(K5=1,K5=4)),設定!$D$56/12,IF(OR(K5=1,K5=4),$T5/$Q5,0))</f>
        <v>0</v>
      </c>
      <c r="M30" s="4">
        <f>IF(AND($T5&gt;(設定!$D$56*($Q5/12)),OR(L5=1,L5=4)),設定!$D$56/12,IF(OR(L5=1,L5=4),$T5/$Q5,0))</f>
        <v>0</v>
      </c>
      <c r="N30" s="4">
        <f>IF(AND($T5&gt;(設定!$D$56*($Q5/12)),OR(M5=1,M5=4)),設定!$D$56/12,IF(OR(M5=1,M5=4),$T5/$Q5,0))</f>
        <v>0</v>
      </c>
      <c r="O30" s="4">
        <f>IF(AND($T5&gt;(設定!$D$56*($Q5/12)),OR(N5=1,N5=4)),設定!$D$56/12,IF(OR(N5=1,N5=4),$T5/$Q5,0))</f>
        <v>0</v>
      </c>
      <c r="P30" s="4">
        <f>IF(AND($T5&gt;(設定!$D$56*($Q5/12)),OR(O5=1,O5=4)),設定!$D$56/12,IF(OR(O5=1,O5=4),$T5/$Q5,0))</f>
        <v>0</v>
      </c>
      <c r="Q30" s="4">
        <f>IF(AND($T5&gt;(設定!$D$56*($Q5/12)),OR(P5=1,P5=4)),設定!$D$56/12,IF(OR(P5=1,P5=4),$T5/$Q5,0))</f>
        <v>0</v>
      </c>
      <c r="R30" s="4"/>
      <c r="S30" s="127">
        <f t="shared" si="2"/>
        <v>0</v>
      </c>
    </row>
    <row r="31" spans="2:19" x14ac:dyDescent="0.15">
      <c r="E31" s="126" t="s">
        <v>103</v>
      </c>
      <c r="F31" s="4">
        <f>IF(AND($T6&gt;(設定!$D$56*($Q6/12)),OR(E6=1,E6=4)),設定!$D$56/12,IF(OR(E6=1,E6=4),$T6/$Q6,0))</f>
        <v>0</v>
      </c>
      <c r="G31" s="4">
        <f>IF(AND($T6&gt;(設定!$D$56*($Q6/12)),OR(F6=1,F6=4)),設定!$D$56/12,IF(OR(F6=1,F6=4),$T6/$Q6,0))</f>
        <v>0</v>
      </c>
      <c r="H31" s="4">
        <f>IF(AND($T6&gt;(設定!$D$56*($Q6/12)),OR(G6=1,G6=4)),設定!$D$56/12,IF(OR(G6=1,G6=4),$T6/$Q6,0))</f>
        <v>0</v>
      </c>
      <c r="I31" s="4">
        <f>IF(AND($T6&gt;(設定!$D$56*($Q6/12)),OR(H6=1,H6=4)),設定!$D$56/12,IF(OR(H6=1,H6=4),$T6/$Q6,0))</f>
        <v>0</v>
      </c>
      <c r="J31" s="4">
        <f>IF(AND($T6&gt;(設定!$D$56*($Q6/12)),OR(I6=1,I6=4)),設定!$D$56/12,IF(OR(I6=1,I6=4),$T6/$Q6,0))</f>
        <v>0</v>
      </c>
      <c r="K31" s="4">
        <f>IF(AND($T6&gt;(設定!$D$56*($Q6/12)),OR(J6=1,J6=4)),設定!$D$56/12,IF(OR(J6=1,J6=4),$T6/$Q6,0))</f>
        <v>0</v>
      </c>
      <c r="L31" s="4">
        <f>IF(AND($T6&gt;(設定!$D$56*($Q6/12)),OR(K6=1,K6=4)),設定!$D$56/12,IF(OR(K6=1,K6=4),$T6/$Q6,0))</f>
        <v>0</v>
      </c>
      <c r="M31" s="4">
        <f>IF(AND($T6&gt;(設定!$D$56*($Q6/12)),OR(L6=1,L6=4)),設定!$D$56/12,IF(OR(L6=1,L6=4),$T6/$Q6,0))</f>
        <v>0</v>
      </c>
      <c r="N31" s="4">
        <f>IF(AND($T6&gt;(設定!$D$56*($Q6/12)),OR(M6=1,M6=4)),設定!$D$56/12,IF(OR(M6=1,M6=4),$T6/$Q6,0))</f>
        <v>0</v>
      </c>
      <c r="O31" s="4">
        <f>IF(AND($T6&gt;(設定!$D$56*($Q6/12)),OR(N6=1,N6=4)),設定!$D$56/12,IF(OR(N6=1,N6=4),$T6/$Q6,0))</f>
        <v>0</v>
      </c>
      <c r="P31" s="4">
        <f>IF(AND($T6&gt;(設定!$D$56*($Q6/12)),OR(O6=1,O6=4)),設定!$D$56/12,IF(OR(O6=1,O6=4),$T6/$Q6,0))</f>
        <v>0</v>
      </c>
      <c r="Q31" s="4">
        <f>IF(AND($T6&gt;(設定!$D$56*($Q6/12)),OR(P6=1,P6=4)),設定!$D$56/12,IF(OR(P6=1,P6=4),$T6/$Q6,0))</f>
        <v>0</v>
      </c>
      <c r="R31" s="4"/>
      <c r="S31" s="127">
        <f t="shared" si="2"/>
        <v>0</v>
      </c>
    </row>
    <row r="32" spans="2:19" x14ac:dyDescent="0.15">
      <c r="E32" s="126" t="s">
        <v>104</v>
      </c>
      <c r="F32" s="4">
        <f>IF(AND($T7&gt;(設定!$D$56*($Q7/12)),OR(E7=1,E7=4)),設定!$D$56/12,IF(OR(E7=1,E7=4),$T7/$Q7,0))</f>
        <v>0</v>
      </c>
      <c r="G32" s="4">
        <f>IF(AND($T7&gt;(設定!$D$56*($Q7/12)),OR(F7=1,F7=4)),設定!$D$56/12,IF(OR(F7=1,F7=4),$T7/$Q7,0))</f>
        <v>0</v>
      </c>
      <c r="H32" s="4">
        <f>IF(AND($T7&gt;(設定!$D$56*($Q7/12)),OR(G7=1,G7=4)),設定!$D$56/12,IF(OR(G7=1,G7=4),$T7/$Q7,0))</f>
        <v>0</v>
      </c>
      <c r="I32" s="4">
        <f>IF(AND($T7&gt;(設定!$D$56*($Q7/12)),OR(H7=1,H7=4)),設定!$D$56/12,IF(OR(H7=1,H7=4),$T7/$Q7,0))</f>
        <v>0</v>
      </c>
      <c r="J32" s="4">
        <f>IF(AND($T7&gt;(設定!$D$56*($Q7/12)),OR(I7=1,I7=4)),設定!$D$56/12,IF(OR(I7=1,I7=4),$T7/$Q7,0))</f>
        <v>0</v>
      </c>
      <c r="K32" s="4">
        <f>IF(AND($T7&gt;(設定!$D$56*($Q7/12)),OR(J7=1,J7=4)),設定!$D$56/12,IF(OR(J7=1,J7=4),$T7/$Q7,0))</f>
        <v>0</v>
      </c>
      <c r="L32" s="4">
        <f>IF(AND($T7&gt;(設定!$D$56*($Q7/12)),OR(K7=1,K7=4)),設定!$D$56/12,IF(OR(K7=1,K7=4),$T7/$Q7,0))</f>
        <v>0</v>
      </c>
      <c r="M32" s="4">
        <f>IF(AND($T7&gt;(設定!$D$56*($Q7/12)),OR(L7=1,L7=4)),設定!$D$56/12,IF(OR(L7=1,L7=4),$T7/$Q7,0))</f>
        <v>0</v>
      </c>
      <c r="N32" s="4">
        <f>IF(AND($T7&gt;(設定!$D$56*($Q7/12)),OR(M7=1,M7=4)),設定!$D$56/12,IF(OR(M7=1,M7=4),$T7/$Q7,0))</f>
        <v>0</v>
      </c>
      <c r="O32" s="4">
        <f>IF(AND($T7&gt;(設定!$D$56*($Q7/12)),OR(N7=1,N7=4)),設定!$D$56/12,IF(OR(N7=1,N7=4),$T7/$Q7,0))</f>
        <v>0</v>
      </c>
      <c r="P32" s="4">
        <f>IF(AND($T7&gt;(設定!$D$56*($Q7/12)),OR(O7=1,O7=4)),設定!$D$56/12,IF(OR(O7=1,O7=4),$T7/$Q7,0))</f>
        <v>0</v>
      </c>
      <c r="Q32" s="4">
        <f>IF(AND($T7&gt;(設定!$D$56*($Q7/12)),OR(P7=1,P7=4)),設定!$D$56/12,IF(OR(P7=1,P7=4),$T7/$Q7,0))</f>
        <v>0</v>
      </c>
      <c r="R32" s="4"/>
      <c r="S32" s="127">
        <f t="shared" si="2"/>
        <v>0</v>
      </c>
    </row>
    <row r="33" spans="2:19" x14ac:dyDescent="0.15">
      <c r="E33" s="126" t="s">
        <v>105</v>
      </c>
      <c r="F33" s="4">
        <f>IF(AND($T8&gt;(設定!$D$56*($Q8/12)),OR(E8=1,E8=4)),設定!$D$56/12,IF(OR(E8=1,E8=4),$T8/$Q8,0))</f>
        <v>0</v>
      </c>
      <c r="G33" s="4">
        <f>IF(AND($T8&gt;(設定!$D$56*($Q8/12)),OR(F8=1,F8=4)),設定!$D$56/12,IF(OR(F8=1,F8=4),$T8/$Q8,0))</f>
        <v>0</v>
      </c>
      <c r="H33" s="4">
        <f>IF(AND($T8&gt;(設定!$D$56*($Q8/12)),OR(G8=1,G8=4)),設定!$D$56/12,IF(OR(G8=1,G8=4),$T8/$Q8,0))</f>
        <v>0</v>
      </c>
      <c r="I33" s="4">
        <f>IF(AND($T8&gt;(設定!$D$56*($Q8/12)),OR(H8=1,H8=4)),設定!$D$56/12,IF(OR(H8=1,H8=4),$T8/$Q8,0))</f>
        <v>0</v>
      </c>
      <c r="J33" s="4">
        <f>IF(AND($T8&gt;(設定!$D$56*($Q8/12)),OR(I8=1,I8=4)),設定!$D$56/12,IF(OR(I8=1,I8=4),$T8/$Q8,0))</f>
        <v>0</v>
      </c>
      <c r="K33" s="4">
        <f>IF(AND($T8&gt;(設定!$D$56*($Q8/12)),OR(J8=1,J8=4)),設定!$D$56/12,IF(OR(J8=1,J8=4),$T8/$Q8,0))</f>
        <v>0</v>
      </c>
      <c r="L33" s="4">
        <f>IF(AND($T8&gt;(設定!$D$56*($Q8/12)),OR(K8=1,K8=4)),設定!$D$56/12,IF(OR(K8=1,K8=4),$T8/$Q8,0))</f>
        <v>0</v>
      </c>
      <c r="M33" s="4">
        <f>IF(AND($T8&gt;(設定!$D$56*($Q8/12)),OR(L8=1,L8=4)),設定!$D$56/12,IF(OR(L8=1,L8=4),$T8/$Q8,0))</f>
        <v>0</v>
      </c>
      <c r="N33" s="4">
        <f>IF(AND($T8&gt;(設定!$D$56*($Q8/12)),OR(M8=1,M8=4)),設定!$D$56/12,IF(OR(M8=1,M8=4),$T8/$Q8,0))</f>
        <v>0</v>
      </c>
      <c r="O33" s="4">
        <f>IF(AND($T8&gt;(設定!$D$56*($Q8/12)),OR(N8=1,N8=4)),設定!$D$56/12,IF(OR(N8=1,N8=4),$T8/$Q8,0))</f>
        <v>0</v>
      </c>
      <c r="P33" s="4">
        <f>IF(AND($T8&gt;(設定!$D$56*($Q8/12)),OR(O8=1,O8=4)),設定!$D$56/12,IF(OR(O8=1,O8=4),$T8/$Q8,0))</f>
        <v>0</v>
      </c>
      <c r="Q33" s="4">
        <f>IF(AND($T8&gt;(設定!$D$56*($Q8/12)),OR(P8=1,P8=4)),設定!$D$56/12,IF(OR(P8=1,P8=4),$T8/$Q8,0))</f>
        <v>0</v>
      </c>
      <c r="R33" s="4"/>
      <c r="S33" s="127">
        <f t="shared" si="2"/>
        <v>0</v>
      </c>
    </row>
    <row r="34" spans="2:19" x14ac:dyDescent="0.15">
      <c r="E34" s="126"/>
      <c r="F34" s="4"/>
      <c r="G34" s="4"/>
      <c r="H34" s="4"/>
      <c r="I34" s="4"/>
      <c r="J34" s="4"/>
      <c r="K34" s="4"/>
      <c r="L34" s="4"/>
      <c r="M34" s="4"/>
      <c r="N34" s="4"/>
      <c r="O34" s="4"/>
      <c r="P34" s="4"/>
      <c r="Q34" s="4"/>
      <c r="R34" s="4"/>
      <c r="S34" s="127">
        <f t="shared" si="2"/>
        <v>0</v>
      </c>
    </row>
    <row r="35" spans="2:19" ht="14.25" thickBot="1" x14ac:dyDescent="0.2">
      <c r="E35" s="128" t="s">
        <v>43</v>
      </c>
      <c r="F35" s="129">
        <f>IF(SUM(F28:F34)&gt;=設定!$D$56/12,設定!$D$56/12,SUM(計算!F28:F34))</f>
        <v>0</v>
      </c>
      <c r="G35" s="129">
        <f>IF(SUM(G28:G34)&gt;=設定!$D$56/12,設定!$D$56/12,SUM(計算!G28:G34))</f>
        <v>0</v>
      </c>
      <c r="H35" s="129">
        <f>IF(SUM(H28:H34)&gt;=設定!$D$56/12,設定!$D$56/12,SUM(計算!H28:H34))</f>
        <v>0</v>
      </c>
      <c r="I35" s="129">
        <f>IF(SUM(I28:I34)&gt;=設定!$D$56/12,設定!$D$56/12,SUM(計算!I28:I34))</f>
        <v>0</v>
      </c>
      <c r="J35" s="129">
        <f>IF(SUM(J28:J34)&gt;=設定!$D$56/12,設定!$D$56/12,SUM(計算!J28:J34))</f>
        <v>0</v>
      </c>
      <c r="K35" s="129">
        <f>IF(SUM(K28:K34)&gt;=設定!$D$56/12,設定!$D$56/12,SUM(計算!K28:K34))</f>
        <v>0</v>
      </c>
      <c r="L35" s="129">
        <f>IF(SUM(L28:L34)&gt;=設定!$D$56/12,設定!$D$56/12,SUM(計算!L28:L34))</f>
        <v>0</v>
      </c>
      <c r="M35" s="129">
        <f>IF(SUM(M28:M34)&gt;=設定!$D$56/12,設定!$D$56/12,SUM(計算!M28:M34))</f>
        <v>0</v>
      </c>
      <c r="N35" s="129">
        <f>IF(SUM(N28:N34)&gt;=設定!$D$56/12,設定!$D$56/12,SUM(計算!N28:N34))</f>
        <v>0</v>
      </c>
      <c r="O35" s="129">
        <f>IF(SUM(O28:O34)&gt;=設定!$D$56/12,設定!$D$56/12,SUM(計算!O28:O34))</f>
        <v>0</v>
      </c>
      <c r="P35" s="129">
        <f>IF(SUM(P28:P34)&gt;=設定!$D$56/12,設定!$D$56/12,SUM(計算!P28:P34))</f>
        <v>0</v>
      </c>
      <c r="Q35" s="129">
        <f>IF(SUM(Q28:Q34)&gt;=設定!$D$56/12,設定!$D$56/12,SUM(計算!Q28:Q34))</f>
        <v>0</v>
      </c>
      <c r="R35" s="129"/>
      <c r="S35" s="130">
        <f>INT(SUM(F35:Q35))</f>
        <v>0</v>
      </c>
    </row>
    <row r="37" spans="2:19" ht="14.25" thickBot="1" x14ac:dyDescent="0.2"/>
    <row r="38" spans="2:19" x14ac:dyDescent="0.15">
      <c r="E38" s="121" t="s">
        <v>99</v>
      </c>
      <c r="F38" s="122"/>
      <c r="G38" s="122"/>
      <c r="H38" s="122"/>
      <c r="I38" s="122"/>
      <c r="J38" s="122"/>
      <c r="K38" s="122"/>
      <c r="L38" s="122"/>
      <c r="M38" s="122"/>
      <c r="N38" s="122"/>
      <c r="O38" s="122"/>
      <c r="P38" s="122"/>
      <c r="Q38" s="122"/>
      <c r="R38" s="122"/>
      <c r="S38" s="123"/>
    </row>
    <row r="39" spans="2:19" x14ac:dyDescent="0.15">
      <c r="E39" s="124"/>
      <c r="F39" s="53" t="s">
        <v>109</v>
      </c>
      <c r="G39" s="53" t="s">
        <v>14</v>
      </c>
      <c r="H39" s="53" t="s">
        <v>15</v>
      </c>
      <c r="I39" s="53" t="s">
        <v>16</v>
      </c>
      <c r="J39" s="53" t="s">
        <v>17</v>
      </c>
      <c r="K39" s="53" t="s">
        <v>18</v>
      </c>
      <c r="L39" s="53" t="s">
        <v>19</v>
      </c>
      <c r="M39" s="53" t="s">
        <v>20</v>
      </c>
      <c r="N39" s="53" t="s">
        <v>21</v>
      </c>
      <c r="O39" s="53" t="s">
        <v>22</v>
      </c>
      <c r="P39" s="53" t="s">
        <v>23</v>
      </c>
      <c r="Q39" s="53" t="s">
        <v>24</v>
      </c>
      <c r="R39" s="53"/>
      <c r="S39" s="125" t="s">
        <v>108</v>
      </c>
    </row>
    <row r="40" spans="2:19" x14ac:dyDescent="0.15">
      <c r="B40" t="s">
        <v>94</v>
      </c>
      <c r="E40" s="126" t="s">
        <v>100</v>
      </c>
      <c r="F40" s="56">
        <f>IF(AND($U3&gt;設定!$D$60*(計算!$R3/12),計算!E$3=4),設定!$D$60/12,IF(E3=4,$U$3/$R$3,0))</f>
        <v>0</v>
      </c>
      <c r="G40" s="56">
        <f>IF(AND($U3&gt;設定!$D$60*(計算!$R3/12),計算!F$3=4),設定!$D$60/12,IF(F3=4,$U$3/$R$3,0))</f>
        <v>0</v>
      </c>
      <c r="H40" s="56">
        <f>IF(AND($U3&gt;設定!$D$60*(計算!$R3/12),計算!G$3=4),設定!$D$60/12,IF(G3=4,$U$3/$R$3,0))</f>
        <v>0</v>
      </c>
      <c r="I40" s="56">
        <f>IF(AND($U3&gt;設定!$D$60*(計算!$R3/12),計算!H$3=4),設定!$D$60/12,IF(H3=4,$U$3/$R$3,0))</f>
        <v>0</v>
      </c>
      <c r="J40" s="56">
        <f>IF(AND($U3&gt;設定!$D$60*(計算!$R3/12),計算!I$3=4),設定!$D$60/12,IF(I3=4,$U$3/$R$3,0))</f>
        <v>0</v>
      </c>
      <c r="K40" s="56">
        <f>IF(AND($U3&gt;設定!$D$60*(計算!$R3/12),計算!J$3=4),設定!$D$60/12,IF(J3=4,$U$3/$R$3,0))</f>
        <v>0</v>
      </c>
      <c r="L40" s="56">
        <f>IF(AND($U3&gt;設定!$D$60*(計算!$R3/12),計算!K$3=4),設定!$D$60/12,IF(K3=4,$U$3/$R$3,0))</f>
        <v>0</v>
      </c>
      <c r="M40" s="56">
        <f>IF(AND($U3&gt;設定!$D$60*(計算!$R3/12),計算!L$3=4),設定!$D$60/12,IF(L3=4,$U$3/$R$3,0))</f>
        <v>0</v>
      </c>
      <c r="N40" s="56">
        <f>IF(AND($U3&gt;設定!$D$60*(計算!$R3/12),計算!M$3=4),設定!$D$60/12,IF(M3=4,$U$3/$R$3,0))</f>
        <v>0</v>
      </c>
      <c r="O40" s="56">
        <f>IF(AND($U3&gt;設定!$D$60*(計算!$R3/12),計算!N$3=4),設定!$D$60/12,IF(N3=4,$U$3/$R$3,0))</f>
        <v>0</v>
      </c>
      <c r="P40" s="56">
        <f>IF(AND($U3&gt;設定!$D$60*(計算!$R3/12),計算!O$3=4),設定!$D$60/12,IF(O3=4,$U$3/$R$3,0))</f>
        <v>0</v>
      </c>
      <c r="Q40" s="56">
        <f>IF(AND($U3&gt;設定!$D$60*(計算!$R3/12),計算!P$3=4),設定!$D$60/12,IF(P3=4,$U$3/$R$3,0))</f>
        <v>0</v>
      </c>
      <c r="R40" s="4"/>
      <c r="S40" s="127">
        <f>SUM(F40:Q40)</f>
        <v>0</v>
      </c>
    </row>
    <row r="41" spans="2:19" x14ac:dyDescent="0.15">
      <c r="E41" s="126" t="s">
        <v>101</v>
      </c>
      <c r="F41" s="56">
        <f>IF(AND($U4&gt;設定!$D$60*(計算!$R4/12),計算!E$4=4),設定!$D$60/12,IF(E4=4,$U$4/$R$4,0))</f>
        <v>0</v>
      </c>
      <c r="G41" s="56">
        <f>IF(AND($U4&gt;設定!$D$60*(計算!$R4/12),計算!F$4=4),設定!$D$60/12,IF(F4=4,$U$4/$R$4,0))</f>
        <v>0</v>
      </c>
      <c r="H41" s="56">
        <f>IF(AND($U4&gt;設定!$D$60*(計算!$R4/12),計算!G$4=4),設定!$D$60/12,IF(G4=4,$U$4/$R$4,0))</f>
        <v>0</v>
      </c>
      <c r="I41" s="56">
        <f>IF(AND($U4&gt;設定!$D$60*(計算!$R4/12),計算!H$4=4),設定!$D$60/12,IF(H4=4,$U$4/$R$4,0))</f>
        <v>0</v>
      </c>
      <c r="J41" s="56">
        <f>IF(AND($U4&gt;設定!$D$60*(計算!$R4/12),計算!I$4=4),設定!$D$60/12,IF(I4=4,$U$4/$R$4,0))</f>
        <v>0</v>
      </c>
      <c r="K41" s="56">
        <f>IF(AND($U4&gt;設定!$D$60*(計算!$R4/12),計算!J$4=4),設定!$D$60/12,IF(J4=4,$U$4/$R$4,0))</f>
        <v>0</v>
      </c>
      <c r="L41" s="56">
        <f>IF(AND($U4&gt;設定!$D$60*(計算!$R4/12),計算!K$4=4),設定!$D$60/12,IF(K4=4,$U$4/$R$4,0))</f>
        <v>0</v>
      </c>
      <c r="M41" s="56">
        <f>IF(AND($U4&gt;設定!$D$60*(計算!$R4/12),計算!L$4=4),設定!$D$60/12,IF(L4=4,$U$4/$R$4,0))</f>
        <v>0</v>
      </c>
      <c r="N41" s="56">
        <f>IF(AND($U4&gt;設定!$D$60*(計算!$R4/12),計算!M$4=4),設定!$D$60/12,IF(M4=4,$U$4/$R$4,0))</f>
        <v>0</v>
      </c>
      <c r="O41" s="56">
        <f>IF(AND($U4&gt;設定!$D$60*(計算!$R4/12),計算!N$4=4),設定!$D$60/12,IF(N4=4,$U$4/$R$4,0))</f>
        <v>0</v>
      </c>
      <c r="P41" s="56">
        <f>IF(AND($U4&gt;設定!$D$60*(計算!$R4/12),計算!O$4=4),設定!$D$60/12,IF(O4=4,$U$4/$R$4,0))</f>
        <v>0</v>
      </c>
      <c r="Q41" s="56">
        <f>IF(AND($U4&gt;設定!$D$60*(計算!$R4/12),計算!P$4=4),設定!$D$60/12,IF(P4=4,$U$4/$R$4,0))</f>
        <v>0</v>
      </c>
      <c r="R41" s="4"/>
      <c r="S41" s="127">
        <f t="shared" ref="S41:S47" si="3">SUM(F41:Q41)</f>
        <v>0</v>
      </c>
    </row>
    <row r="42" spans="2:19" x14ac:dyDescent="0.15">
      <c r="E42" s="126" t="s">
        <v>102</v>
      </c>
      <c r="F42" s="56">
        <f>IF(AND($U5&gt;設定!$D$60*(計算!$R5/12),計算!E$5=4),設定!$D$60/12,IF(E5=4,$U5/$R5,0))</f>
        <v>0</v>
      </c>
      <c r="G42" s="56">
        <f>IF(AND($U5&gt;設定!$D$60*(計算!$R5/12),計算!F$5=4),設定!$D$60/12,IF(F5=4,$U5/$R5,0))</f>
        <v>0</v>
      </c>
      <c r="H42" s="56">
        <f>IF(AND($U5&gt;設定!$D$60*(計算!$R5/12),計算!G$5=4),設定!$D$60/12,IF(G5=4,$U5/$R5,0))</f>
        <v>0</v>
      </c>
      <c r="I42" s="56">
        <f>IF(AND($U5&gt;設定!$D$60*(計算!$R5/12),計算!H$5=4),設定!$D$60/12,IF(H5=4,$U5/$R5,0))</f>
        <v>0</v>
      </c>
      <c r="J42" s="56">
        <f>IF(AND($U5&gt;設定!$D$60*(計算!$R5/12),計算!I$5=4),設定!$D$60/12,IF(I5=4,$U5/$R5,0))</f>
        <v>0</v>
      </c>
      <c r="K42" s="56">
        <f>IF(AND($U5&gt;設定!$D$60*(計算!$R5/12),計算!J$5=4),設定!$D$60/12,IF(J5=4,$U5/$R5,0))</f>
        <v>0</v>
      </c>
      <c r="L42" s="56">
        <f>IF(AND($U5&gt;設定!$D$60*(計算!$R5/12),計算!K$5=4),設定!$D$60/12,IF(K5=4,$U5/$R5,0))</f>
        <v>0</v>
      </c>
      <c r="M42" s="56">
        <f>IF(AND($U5&gt;設定!$D$60*(計算!$R5/12),計算!L$5=4),設定!$D$60/12,IF(L5=4,$U5/$R5,0))</f>
        <v>0</v>
      </c>
      <c r="N42" s="56">
        <f>IF(AND($U5&gt;設定!$D$60*(計算!$R5/12),計算!M$5=4),設定!$D$60/12,IF(M5=4,$U5/$R5,0))</f>
        <v>0</v>
      </c>
      <c r="O42" s="56">
        <f>IF(AND($U5&gt;設定!$D$60*(計算!$R5/12),計算!N$5=4),設定!$D$60/12,IF(N5=4,$U5/$R5,0))</f>
        <v>0</v>
      </c>
      <c r="P42" s="56">
        <f>IF(AND($U5&gt;設定!$D$60*(計算!$R5/12),計算!O$5=4),設定!$D$60/12,IF(O5=4,$U5/$R5,0))</f>
        <v>0</v>
      </c>
      <c r="Q42" s="56">
        <f>IF(AND($U5&gt;設定!$D$60*(計算!$R5/12),計算!P$5=4),設定!$D$60/12,IF(P5=4,$U5/$R5,0))</f>
        <v>0</v>
      </c>
      <c r="R42" s="4"/>
      <c r="S42" s="127">
        <f t="shared" si="3"/>
        <v>0</v>
      </c>
    </row>
    <row r="43" spans="2:19" x14ac:dyDescent="0.15">
      <c r="E43" s="126" t="s">
        <v>103</v>
      </c>
      <c r="F43" s="56">
        <f>IF(AND($U6&gt;設定!$D$60*(計算!$R6/12),計算!E6=4),設定!$D$60/12,IF(E6=4,$U6/$R6,0))</f>
        <v>0</v>
      </c>
      <c r="G43" s="56">
        <f>IF(AND($U6&gt;設定!$D$60*(計算!$R6/12),計算!F6=4),設定!$D$60/12,IF(F6=4,$U6/$R6,0))</f>
        <v>0</v>
      </c>
      <c r="H43" s="56">
        <f>IF(AND($U6&gt;設定!$D$60*(計算!$R6/12),計算!G6=4),設定!$D$60/12,IF(G6=4,$U6/$R6,0))</f>
        <v>0</v>
      </c>
      <c r="I43" s="56">
        <f>IF(AND($U6&gt;設定!$D$60*(計算!$R6/12),計算!H6=4),設定!$D$60/12,IF(H6=4,$U6/$R6,0))</f>
        <v>0</v>
      </c>
      <c r="J43" s="56">
        <f>IF(AND($U6&gt;設定!$D$60*(計算!$R6/12),計算!I6=4),設定!$D$60/12,IF(I6=4,$U6/$R6,0))</f>
        <v>0</v>
      </c>
      <c r="K43" s="56">
        <f>IF(AND($U6&gt;設定!$D$60*(計算!$R6/12),計算!J6=4),設定!$D$60/12,IF(J6=4,$U6/$R6,0))</f>
        <v>0</v>
      </c>
      <c r="L43" s="56">
        <f>IF(AND($U6&gt;設定!$D$60*(計算!$R6/12),計算!K6=4),設定!$D$60/12,IF(K6=4,$U6/$R6,0))</f>
        <v>0</v>
      </c>
      <c r="M43" s="56">
        <f>IF(AND($U6&gt;設定!$D$60*(計算!$R6/12),計算!L6=4),設定!$D$60/12,IF(L6=4,$U6/$R6,0))</f>
        <v>0</v>
      </c>
      <c r="N43" s="56">
        <f>IF(AND($U6&gt;設定!$D$60*(計算!$R6/12),計算!M6=4),設定!$D$60/12,IF(M6=4,$U6/$R6,0))</f>
        <v>0</v>
      </c>
      <c r="O43" s="56">
        <f>IF(AND($U6&gt;設定!$D$60*(計算!$R6/12),計算!N6=4),設定!$D$60/12,IF(N6=4,$U6/$R6,0))</f>
        <v>0</v>
      </c>
      <c r="P43" s="56">
        <f>IF(AND($U6&gt;設定!$D$60*(計算!$R6/12),計算!O6=4),設定!$D$60/12,IF(O6=4,$U6/$R6,0))</f>
        <v>0</v>
      </c>
      <c r="Q43" s="56">
        <f>IF(AND($U6&gt;設定!$D$60*(計算!$R6/12),計算!P6=4),設定!$D$60/12,IF(P6=4,$U6/$R6,0))</f>
        <v>0</v>
      </c>
      <c r="R43" s="4"/>
      <c r="S43" s="127">
        <f t="shared" si="3"/>
        <v>0</v>
      </c>
    </row>
    <row r="44" spans="2:19" x14ac:dyDescent="0.15">
      <c r="E44" s="126" t="s">
        <v>104</v>
      </c>
      <c r="F44" s="56">
        <f>IF(AND($U7&gt;設定!$D$60*(計算!$R7/12),計算!E7=4),設定!$D$60/12,IF(E7=4,$U7/$R7,0))</f>
        <v>0</v>
      </c>
      <c r="G44" s="56">
        <f>IF(AND($U7&gt;設定!$D$60*(計算!$R7/12),計算!F7=4),設定!$D$60/12,IF(F7=4,$U7/$R7,0))</f>
        <v>0</v>
      </c>
      <c r="H44" s="56">
        <f>IF(AND($U7&gt;設定!$D$60*(計算!$R7/12),計算!G7=4),設定!$D$60/12,IF(G7=4,$U7/$R7,0))</f>
        <v>0</v>
      </c>
      <c r="I44" s="56">
        <f>IF(AND($U7&gt;設定!$D$60*(計算!$R7/12),計算!H7=4),設定!$D$60/12,IF(H7=4,$U7/$R7,0))</f>
        <v>0</v>
      </c>
      <c r="J44" s="56">
        <f>IF(AND($U7&gt;設定!$D$60*(計算!$R7/12),計算!I7=4),設定!$D$60/12,IF(I7=4,$U7/$R7,0))</f>
        <v>0</v>
      </c>
      <c r="K44" s="56">
        <f>IF(AND($U7&gt;設定!$D$60*(計算!$R7/12),計算!J7=4),設定!$D$60/12,IF(J7=4,$U7/$R7,0))</f>
        <v>0</v>
      </c>
      <c r="L44" s="56">
        <f>IF(AND($U7&gt;設定!$D$60*(計算!$R7/12),計算!K7=4),設定!$D$60/12,IF(K7=4,$U7/$R7,0))</f>
        <v>0</v>
      </c>
      <c r="M44" s="56">
        <f>IF(AND($U7&gt;設定!$D$60*(計算!$R7/12),計算!L7=4),設定!$D$60/12,IF(L7=4,$U7/$R7,0))</f>
        <v>0</v>
      </c>
      <c r="N44" s="56">
        <f>IF(AND($U7&gt;設定!$D$60*(計算!$R7/12),計算!M7=4),設定!$D$60/12,IF(M7=4,$U7/$R7,0))</f>
        <v>0</v>
      </c>
      <c r="O44" s="56">
        <f>IF(AND($U7&gt;設定!$D$60*(計算!$R7/12),計算!N7=4),設定!$D$60/12,IF(N7=4,$U7/$R7,0))</f>
        <v>0</v>
      </c>
      <c r="P44" s="56">
        <f>IF(AND($U7&gt;設定!$D$60*(計算!$R7/12),計算!O7=4),設定!$D$60/12,IF(O7=4,$U7/$R7,0))</f>
        <v>0</v>
      </c>
      <c r="Q44" s="56">
        <f>IF(AND($U7&gt;設定!$D$60*(計算!$R7/12),計算!P7=4),設定!$D$60/12,IF(P7=4,$U7/$R7,0))</f>
        <v>0</v>
      </c>
      <c r="R44" s="4"/>
      <c r="S44" s="127">
        <f t="shared" si="3"/>
        <v>0</v>
      </c>
    </row>
    <row r="45" spans="2:19" x14ac:dyDescent="0.15">
      <c r="E45" s="126" t="s">
        <v>105</v>
      </c>
      <c r="F45" s="56">
        <f>IF(AND($U8&gt;設定!$D$60*(計算!$R8/12),計算!E$5=4),設定!$D$60/12,IF(E8=4,$U8/$R8,0))</f>
        <v>0</v>
      </c>
      <c r="G45" s="56">
        <f>IF(AND($U8&gt;設定!$D$60*(計算!$R8/12),計算!F$5=4),設定!$D$60/12,IF(F8=4,$U8/$R8,0))</f>
        <v>0</v>
      </c>
      <c r="H45" s="56">
        <f>IF(AND($U8&gt;設定!$D$60*(計算!$R8/12),計算!G$5=4),設定!$D$60/12,IF(G8=4,$U8/$R8,0))</f>
        <v>0</v>
      </c>
      <c r="I45" s="56">
        <f>IF(AND($U8&gt;設定!$D$60*(計算!$R8/12),計算!H$5=4),設定!$D$60/12,IF(H8=4,$U8/$R8,0))</f>
        <v>0</v>
      </c>
      <c r="J45" s="56">
        <f>IF(AND($U8&gt;設定!$D$60*(計算!$R8/12),計算!I$5=4),設定!$D$60/12,IF(I8=4,$U8/$R8,0))</f>
        <v>0</v>
      </c>
      <c r="K45" s="56">
        <f>IF(AND($U8&gt;設定!$D$60*(計算!$R8/12),計算!J$5=4),設定!$D$60/12,IF(J8=4,$U8/$R8,0))</f>
        <v>0</v>
      </c>
      <c r="L45" s="56">
        <f>IF(AND($U8&gt;設定!$D$60*(計算!$R8/12),計算!K$5=4),設定!$D$60/12,IF(K8=4,$U8/$R8,0))</f>
        <v>0</v>
      </c>
      <c r="M45" s="56">
        <f>IF(AND($U8&gt;設定!$D$60*(計算!$R8/12),計算!L$5=4),設定!$D$60/12,IF(L8=4,$U8/$R8,0))</f>
        <v>0</v>
      </c>
      <c r="N45" s="56">
        <f>IF(AND($U8&gt;設定!$D$60*(計算!$R8/12),計算!M$5=4),設定!$D$60/12,IF(M8=4,$U8/$R8,0))</f>
        <v>0</v>
      </c>
      <c r="O45" s="56">
        <f>IF(AND($U8&gt;設定!$D$60*(計算!$R8/12),計算!N$5=4),設定!$D$60/12,IF(N8=4,$U8/$R8,0))</f>
        <v>0</v>
      </c>
      <c r="P45" s="56">
        <f>IF(AND($U8&gt;設定!$D$60*(計算!$R8/12),計算!O$5=4),設定!$D$60/12,IF(O8=4,$U8/$R8,0))</f>
        <v>0</v>
      </c>
      <c r="Q45" s="56">
        <f>IF(AND($U8&gt;設定!$D$60*(計算!$R8/12),計算!P$5=4),設定!$D$60/12,IF(P8=4,$U8/$R8,0))</f>
        <v>0</v>
      </c>
      <c r="R45" s="4"/>
      <c r="S45" s="127">
        <f t="shared" si="3"/>
        <v>0</v>
      </c>
    </row>
    <row r="46" spans="2:19" x14ac:dyDescent="0.15">
      <c r="E46" s="126"/>
      <c r="F46" s="57"/>
      <c r="G46" s="54"/>
      <c r="H46" s="54"/>
      <c r="I46" s="54"/>
      <c r="J46" s="54"/>
      <c r="K46" s="54"/>
      <c r="L46" s="54"/>
      <c r="M46" s="54"/>
      <c r="N46" s="54"/>
      <c r="O46" s="54"/>
      <c r="P46" s="54"/>
      <c r="Q46" s="55"/>
      <c r="R46" s="4"/>
      <c r="S46" s="127">
        <f t="shared" si="3"/>
        <v>0</v>
      </c>
    </row>
    <row r="47" spans="2:19" ht="14.25" thickBot="1" x14ac:dyDescent="0.2">
      <c r="E47" s="128" t="s">
        <v>43</v>
      </c>
      <c r="F47" s="129">
        <f>IF(IF(MAX(F40:F45)=設定!$D$60/12,設定!$D$60/12,SUM(計算!F40:F45))&gt;=設定!$D$60/12,設定!$D$60/12,SUM(F40:F45))</f>
        <v>0</v>
      </c>
      <c r="G47" s="129">
        <f>IF(IF(MAX(G40:G45)=設定!$D$60/12,設定!$D$60/12,SUM(計算!G40:G45))&gt;=設定!$D$60/12,設定!$D$60/12,SUM(G40:G45))</f>
        <v>0</v>
      </c>
      <c r="H47" s="129">
        <f>IF(IF(MAX(H40:H45)=設定!$D$60/12,設定!$D$60/12,SUM(計算!H40:H45))&gt;=設定!$D$60/12,設定!$D$60/12,SUM(H40:H45))</f>
        <v>0</v>
      </c>
      <c r="I47" s="129">
        <f>IF(IF(MAX(I40:I45)=設定!$D$60/12,設定!$D$60/12,SUM(計算!I40:I45))&gt;=設定!$D$60/12,設定!$D$60/12,SUM(I40:I45))</f>
        <v>0</v>
      </c>
      <c r="J47" s="129">
        <f>IF(IF(MAX(J40:J45)=設定!$D$60/12,設定!$D$60/12,SUM(計算!J40:J45))&gt;=設定!$D$60/12,設定!$D$60/12,SUM(J40:J45))</f>
        <v>0</v>
      </c>
      <c r="K47" s="129">
        <f>IF(IF(MAX(K40:K45)=設定!$D$60/12,設定!$D$60/12,SUM(計算!K40:K45))&gt;=設定!$D$60/12,設定!$D$60/12,SUM(K40:K45))</f>
        <v>0</v>
      </c>
      <c r="L47" s="129">
        <f>IF(IF(MAX(L40:L45)=設定!$D$60/12,設定!$D$60/12,SUM(計算!L40:L45))&gt;=設定!$D$60/12,設定!$D$60/12,SUM(L40:L45))</f>
        <v>0</v>
      </c>
      <c r="M47" s="129">
        <f>IF(IF(MAX(M40:M45)=設定!$D$60/12,設定!$D$60/12,SUM(計算!M40:M45))&gt;=設定!$D$60/12,設定!$D$60/12,SUM(M40:M45))</f>
        <v>0</v>
      </c>
      <c r="N47" s="129">
        <f>IF(IF(MAX(N40:N45)=設定!$D$60/12,設定!$D$60/12,SUM(計算!N40:N45))&gt;=設定!$D$60/12,設定!$D$60/12,SUM(N40:N45))</f>
        <v>0</v>
      </c>
      <c r="O47" s="129">
        <f>IF(IF(MAX(O40:O45)=設定!$D$60/12,設定!$D$60/12,SUM(計算!O40:O45))&gt;=設定!$D$60/12,設定!$D$60/12,SUM(O40:O45))</f>
        <v>0</v>
      </c>
      <c r="P47" s="129">
        <f>IF(IF(MAX(P40:P45)=設定!$D$60/12,設定!$D$60/12,SUM(計算!P40:P45))&gt;=設定!$D$60/12,設定!$D$60/12,SUM(P40:P45))</f>
        <v>0</v>
      </c>
      <c r="Q47" s="129">
        <f>IF(IF(MAX(Q40:Q45)=設定!$D$60/12,設定!$D$60/12,SUM(計算!Q40:Q45))&gt;=設定!$D$60/12,設定!$D$60/12,SUM(Q40:Q45))</f>
        <v>0</v>
      </c>
      <c r="R47" s="129"/>
      <c r="S47" s="130">
        <f t="shared" si="3"/>
        <v>0</v>
      </c>
    </row>
  </sheetData>
  <phoneticPr fontId="1"/>
  <pageMargins left="0.75" right="0.75" top="1" bottom="1" header="0.51200000000000001" footer="0.51200000000000001"/>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fitToPage="1"/>
  </sheetPr>
  <dimension ref="A1:AM61"/>
  <sheetViews>
    <sheetView tabSelected="1" topLeftCell="A6" zoomScale="68" zoomScaleNormal="68" zoomScaleSheetLayoutView="68" zoomScalePageLayoutView="70" workbookViewId="0">
      <selection activeCell="C39" sqref="C39"/>
    </sheetView>
  </sheetViews>
  <sheetFormatPr defaultRowHeight="13.5" x14ac:dyDescent="0.15"/>
  <cols>
    <col min="1" max="1" width="3.75" customWidth="1"/>
    <col min="2" max="2" width="9.125" customWidth="1"/>
    <col min="3" max="3" width="12.625" customWidth="1"/>
    <col min="4" max="4" width="14.125" hidden="1" customWidth="1"/>
    <col min="5" max="5" width="15" customWidth="1"/>
    <col min="6" max="6" width="16" customWidth="1"/>
    <col min="7" max="7" width="9.125" customWidth="1"/>
    <col min="8" max="8" width="13.875" customWidth="1"/>
    <col min="9" max="9" width="13.75" customWidth="1"/>
    <col min="10" max="10" width="11.75" customWidth="1"/>
    <col min="11" max="11" width="21.875" customWidth="1"/>
    <col min="12" max="12" width="14.5" hidden="1" customWidth="1"/>
    <col min="13" max="13" width="5.25" hidden="1" customWidth="1"/>
    <col min="14" max="23" width="4.625" hidden="1" customWidth="1"/>
    <col min="24" max="24" width="9" hidden="1" customWidth="1"/>
    <col min="25" max="25" width="2" hidden="1" customWidth="1"/>
    <col min="26" max="28" width="4.625" customWidth="1"/>
    <col min="29" max="29" width="5.25" customWidth="1"/>
    <col min="39" max="39" width="20.125" customWidth="1"/>
  </cols>
  <sheetData>
    <row r="1" spans="1:39" hidden="1" x14ac:dyDescent="0.15"/>
    <row r="2" spans="1:39" ht="60" hidden="1" customHeight="1" x14ac:dyDescent="0.5">
      <c r="C2" s="27"/>
    </row>
    <row r="3" spans="1:39" hidden="1" x14ac:dyDescent="0.15"/>
    <row r="4" spans="1:39" ht="250.15" hidden="1" customHeight="1" x14ac:dyDescent="0.15">
      <c r="C4" s="267" t="s">
        <v>136</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row>
    <row r="5" spans="1:39" ht="166.5" hidden="1" customHeight="1" x14ac:dyDescent="0.15">
      <c r="C5" s="267" t="s">
        <v>140</v>
      </c>
      <c r="D5" s="269"/>
      <c r="E5" s="269"/>
      <c r="F5" s="269"/>
      <c r="G5" s="269"/>
      <c r="H5" s="269"/>
      <c r="I5" s="269"/>
      <c r="J5" s="269"/>
      <c r="K5" s="269"/>
      <c r="L5" s="269"/>
      <c r="M5" s="269"/>
      <c r="N5" s="269"/>
      <c r="O5" s="269"/>
      <c r="P5" s="269"/>
      <c r="Q5" s="269"/>
      <c r="R5" s="269"/>
      <c r="S5" s="269"/>
      <c r="T5" s="269"/>
      <c r="U5" s="269"/>
      <c r="V5" s="269"/>
      <c r="W5" s="269"/>
      <c r="X5" s="269"/>
      <c r="Y5" s="269"/>
      <c r="Z5" s="269"/>
      <c r="AA5" s="269"/>
      <c r="AB5" s="269"/>
    </row>
    <row r="6" spans="1:39" ht="12" customHeight="1" x14ac:dyDescent="0.15">
      <c r="C6" s="85"/>
      <c r="D6" s="48"/>
      <c r="E6" s="48"/>
      <c r="F6" s="48"/>
      <c r="G6" s="48"/>
      <c r="H6" s="48"/>
      <c r="I6" s="48"/>
      <c r="J6" s="48"/>
      <c r="K6" s="48"/>
      <c r="L6" s="48"/>
      <c r="M6" s="48"/>
      <c r="N6" s="48"/>
      <c r="O6" s="48"/>
      <c r="P6" s="48"/>
      <c r="Q6" s="48"/>
      <c r="R6" s="48"/>
      <c r="S6" s="48"/>
      <c r="T6" s="272">
        <f ca="1">TODAY()</f>
        <v>45778</v>
      </c>
      <c r="U6" s="272"/>
      <c r="V6" s="272"/>
      <c r="W6" s="272"/>
      <c r="X6" s="272"/>
      <c r="Y6" s="151"/>
      <c r="Z6" s="48"/>
      <c r="AA6" s="48"/>
      <c r="AB6" s="48"/>
    </row>
    <row r="7" spans="1:39" ht="45" customHeight="1" x14ac:dyDescent="0.15">
      <c r="I7" s="92"/>
      <c r="M7" s="28"/>
      <c r="N7" s="28"/>
      <c r="O7" s="28"/>
      <c r="P7" s="28"/>
      <c r="Q7" s="28"/>
      <c r="R7" s="28"/>
      <c r="S7" s="28"/>
      <c r="T7" s="73"/>
      <c r="U7" s="73"/>
      <c r="V7" s="73"/>
      <c r="W7" s="73"/>
      <c r="X7" s="73"/>
      <c r="Y7" s="28"/>
      <c r="Z7" s="73"/>
      <c r="AA7" s="290" t="s">
        <v>156</v>
      </c>
      <c r="AB7" s="244"/>
      <c r="AC7" s="244"/>
      <c r="AD7" s="244"/>
      <c r="AE7" s="244"/>
      <c r="AF7" s="244"/>
      <c r="AG7" s="244"/>
      <c r="AH7" s="244"/>
      <c r="AI7" s="244"/>
      <c r="AJ7" s="244"/>
      <c r="AK7" s="244"/>
      <c r="AL7" s="244"/>
      <c r="AM7" s="244"/>
    </row>
    <row r="8" spans="1:39" ht="27.4" customHeight="1" thickBot="1" x14ac:dyDescent="0.2">
      <c r="D8" s="284" t="str">
        <f>IF(F13="Error","※収入か給与どちらか一方のみ
入力してください","")</f>
        <v/>
      </c>
      <c r="E8" s="284"/>
      <c r="F8" s="284"/>
      <c r="G8" s="71"/>
      <c r="H8" s="71"/>
      <c r="L8" s="49"/>
      <c r="M8" s="28"/>
      <c r="N8" s="28"/>
      <c r="O8" s="28"/>
      <c r="P8" s="28"/>
      <c r="Q8" s="28"/>
      <c r="R8" s="28"/>
      <c r="S8" s="28"/>
      <c r="T8" s="167"/>
      <c r="U8" s="167"/>
      <c r="V8" s="167"/>
      <c r="W8" s="167"/>
      <c r="X8" s="167"/>
      <c r="Y8" s="49"/>
      <c r="Z8" s="73"/>
      <c r="AA8" s="244"/>
      <c r="AB8" s="244"/>
      <c r="AC8" s="244"/>
      <c r="AD8" s="244"/>
      <c r="AE8" s="244"/>
      <c r="AF8" s="244"/>
      <c r="AG8" s="244"/>
      <c r="AH8" s="244"/>
      <c r="AI8" s="244"/>
      <c r="AJ8" s="244"/>
      <c r="AK8" s="244"/>
      <c r="AL8" s="244"/>
      <c r="AM8" s="244"/>
    </row>
    <row r="9" spans="1:39" ht="7.9" hidden="1" customHeight="1" thickBot="1" x14ac:dyDescent="0.2">
      <c r="C9" s="93" t="s">
        <v>54</v>
      </c>
      <c r="D9" s="282" t="s">
        <v>115</v>
      </c>
      <c r="E9" s="285"/>
      <c r="F9" s="283"/>
      <c r="H9" s="282" t="s">
        <v>45</v>
      </c>
      <c r="I9" s="283"/>
      <c r="J9" s="282" t="s">
        <v>46</v>
      </c>
      <c r="K9" s="283"/>
      <c r="L9" s="40"/>
      <c r="M9" s="28"/>
      <c r="N9" s="166"/>
      <c r="O9" s="166"/>
      <c r="P9" s="166"/>
      <c r="Q9" s="166"/>
      <c r="R9" s="166"/>
      <c r="S9" s="166"/>
      <c r="T9" s="166"/>
      <c r="U9" s="166"/>
      <c r="V9" s="166"/>
      <c r="W9" s="166"/>
      <c r="X9" s="166"/>
      <c r="Y9" s="166"/>
      <c r="Z9" s="166"/>
      <c r="AA9" s="244"/>
      <c r="AB9" s="244"/>
      <c r="AC9" s="244"/>
      <c r="AD9" s="244"/>
      <c r="AE9" s="244"/>
      <c r="AF9" s="244"/>
      <c r="AG9" s="244"/>
      <c r="AH9" s="244"/>
      <c r="AI9" s="244"/>
      <c r="AJ9" s="244"/>
      <c r="AK9" s="244"/>
      <c r="AL9" s="244"/>
      <c r="AM9" s="244"/>
    </row>
    <row r="10" spans="1:39" ht="19.899999999999999" customHeight="1" thickBot="1" x14ac:dyDescent="0.2">
      <c r="C10" s="273" t="s">
        <v>0</v>
      </c>
      <c r="D10" s="275" t="s">
        <v>145</v>
      </c>
      <c r="E10" s="279" t="s">
        <v>4</v>
      </c>
      <c r="F10" s="277" t="s">
        <v>122</v>
      </c>
      <c r="G10" s="270" t="s">
        <v>141</v>
      </c>
      <c r="H10" s="273" t="s">
        <v>11</v>
      </c>
      <c r="I10" s="281" t="s">
        <v>10</v>
      </c>
      <c r="J10" s="291" t="s">
        <v>151</v>
      </c>
      <c r="K10" s="292"/>
      <c r="L10" s="288" t="s">
        <v>146</v>
      </c>
      <c r="M10" s="212" t="s">
        <v>26</v>
      </c>
      <c r="N10" s="213"/>
      <c r="O10" s="213"/>
      <c r="P10" s="213"/>
      <c r="Q10" s="213"/>
      <c r="R10" s="213"/>
      <c r="S10" s="213"/>
      <c r="T10" s="213"/>
      <c r="U10" s="213"/>
      <c r="V10" s="213"/>
      <c r="W10" s="213"/>
      <c r="X10" s="225"/>
      <c r="Y10" s="286" t="s">
        <v>152</v>
      </c>
      <c r="Z10" s="28"/>
      <c r="AA10" s="244"/>
      <c r="AB10" s="244"/>
      <c r="AC10" s="244"/>
      <c r="AD10" s="244"/>
      <c r="AE10" s="244"/>
      <c r="AF10" s="244"/>
      <c r="AG10" s="244"/>
      <c r="AH10" s="244"/>
      <c r="AI10" s="244"/>
      <c r="AJ10" s="244"/>
      <c r="AK10" s="244"/>
      <c r="AL10" s="244"/>
      <c r="AM10" s="244"/>
    </row>
    <row r="11" spans="1:39" ht="19.899999999999999" customHeight="1" thickBot="1" x14ac:dyDescent="0.2">
      <c r="C11" s="274"/>
      <c r="D11" s="276"/>
      <c r="E11" s="280"/>
      <c r="F11" s="278"/>
      <c r="G11" s="271"/>
      <c r="H11" s="274"/>
      <c r="I11" s="278"/>
      <c r="J11" s="293"/>
      <c r="K11" s="294"/>
      <c r="L11" s="289"/>
      <c r="M11" s="214" t="s">
        <v>13</v>
      </c>
      <c r="N11" s="215" t="s">
        <v>14</v>
      </c>
      <c r="O11" s="215" t="s">
        <v>15</v>
      </c>
      <c r="P11" s="215" t="s">
        <v>16</v>
      </c>
      <c r="Q11" s="215" t="s">
        <v>17</v>
      </c>
      <c r="R11" s="215" t="s">
        <v>18</v>
      </c>
      <c r="S11" s="215" t="s">
        <v>19</v>
      </c>
      <c r="T11" s="215" t="s">
        <v>20</v>
      </c>
      <c r="U11" s="215" t="s">
        <v>21</v>
      </c>
      <c r="V11" s="215" t="s">
        <v>22</v>
      </c>
      <c r="W11" s="215" t="s">
        <v>23</v>
      </c>
      <c r="X11" s="226" t="s">
        <v>24</v>
      </c>
      <c r="Y11" s="287"/>
      <c r="Z11" s="28"/>
      <c r="AA11" s="244"/>
      <c r="AB11" s="244"/>
      <c r="AC11" s="244"/>
      <c r="AD11" s="244"/>
      <c r="AE11" s="244"/>
      <c r="AF11" s="244"/>
      <c r="AG11" s="244"/>
      <c r="AH11" s="244"/>
      <c r="AI11" s="244"/>
      <c r="AJ11" s="244"/>
      <c r="AK11" s="244"/>
      <c r="AL11" s="244"/>
      <c r="AM11" s="244"/>
    </row>
    <row r="12" spans="1:39" ht="32.65" customHeight="1" thickBot="1" x14ac:dyDescent="0.2">
      <c r="B12" s="216" t="s">
        <v>44</v>
      </c>
      <c r="C12" s="208">
        <v>20351</v>
      </c>
      <c r="D12" s="232">
        <v>3000000</v>
      </c>
      <c r="E12" s="233">
        <v>2020000</v>
      </c>
      <c r="F12" s="237"/>
      <c r="G12" s="236"/>
      <c r="H12" s="233">
        <v>1400000</v>
      </c>
      <c r="I12" s="233">
        <v>300000</v>
      </c>
      <c r="J12" s="297"/>
      <c r="K12" s="298"/>
      <c r="L12" s="234">
        <v>2090000</v>
      </c>
      <c r="M12" s="148">
        <v>1</v>
      </c>
      <c r="N12" s="148">
        <v>1</v>
      </c>
      <c r="O12" s="148">
        <v>1</v>
      </c>
      <c r="P12" s="148">
        <v>1</v>
      </c>
      <c r="Q12" s="148">
        <v>1</v>
      </c>
      <c r="R12" s="148">
        <v>1</v>
      </c>
      <c r="S12" s="148">
        <v>1</v>
      </c>
      <c r="T12" s="148">
        <v>1</v>
      </c>
      <c r="U12" s="148">
        <v>1</v>
      </c>
      <c r="V12" s="148">
        <v>1</v>
      </c>
      <c r="W12" s="148">
        <v>1</v>
      </c>
      <c r="X12" s="227">
        <v>1</v>
      </c>
      <c r="Y12" s="233">
        <v>2090000</v>
      </c>
      <c r="Z12" s="28"/>
      <c r="AA12" s="244"/>
      <c r="AB12" s="244"/>
      <c r="AC12" s="244"/>
      <c r="AD12" s="244"/>
      <c r="AE12" s="244"/>
      <c r="AF12" s="244"/>
      <c r="AG12" s="244"/>
      <c r="AH12" s="244"/>
      <c r="AI12" s="244"/>
      <c r="AJ12" s="244"/>
      <c r="AK12" s="244"/>
      <c r="AL12" s="244"/>
      <c r="AM12" s="244"/>
    </row>
    <row r="13" spans="1:39" ht="32.65" customHeight="1" thickTop="1" x14ac:dyDescent="0.15">
      <c r="A13" s="51"/>
      <c r="B13" s="241" t="s">
        <v>37</v>
      </c>
      <c r="C13" s="133"/>
      <c r="D13" s="217"/>
      <c r="E13" s="190"/>
      <c r="F13" s="144">
        <f>IF(AND(D13&lt;&gt;0,E13&lt;&gt;0),"Error",計算!B3)</f>
        <v>0</v>
      </c>
      <c r="G13" s="238" t="s">
        <v>155</v>
      </c>
      <c r="H13" s="190"/>
      <c r="I13" s="144">
        <f>計算!C3</f>
        <v>0</v>
      </c>
      <c r="J13" s="299"/>
      <c r="K13" s="300"/>
      <c r="L13" s="221">
        <f>計算!D3</f>
        <v>0</v>
      </c>
      <c r="M13" s="145" t="str">
        <f>計算!E3</f>
        <v/>
      </c>
      <c r="N13" s="146" t="str">
        <f>計算!F3</f>
        <v/>
      </c>
      <c r="O13" s="146" t="str">
        <f>計算!G3</f>
        <v/>
      </c>
      <c r="P13" s="146" t="str">
        <f>計算!H3</f>
        <v/>
      </c>
      <c r="Q13" s="146" t="str">
        <f>計算!I3</f>
        <v/>
      </c>
      <c r="R13" s="146" t="str">
        <f>計算!J3</f>
        <v/>
      </c>
      <c r="S13" s="146" t="str">
        <f>計算!K3</f>
        <v/>
      </c>
      <c r="T13" s="146" t="str">
        <f>計算!L3</f>
        <v/>
      </c>
      <c r="U13" s="146" t="str">
        <f>計算!M3</f>
        <v/>
      </c>
      <c r="V13" s="146" t="str">
        <f>計算!N3</f>
        <v/>
      </c>
      <c r="W13" s="146" t="str">
        <f>計算!O3</f>
        <v/>
      </c>
      <c r="X13" s="228" t="str">
        <f>計算!P3</f>
        <v/>
      </c>
      <c r="Y13" s="144">
        <f>計算!S3+計算!T3+計算!U3</f>
        <v>0</v>
      </c>
      <c r="Z13" s="28"/>
      <c r="AA13" s="244"/>
      <c r="AB13" s="244"/>
      <c r="AC13" s="244"/>
      <c r="AD13" s="244"/>
      <c r="AE13" s="244"/>
      <c r="AF13" s="244"/>
      <c r="AG13" s="244"/>
      <c r="AH13" s="244"/>
      <c r="AI13" s="244"/>
      <c r="AJ13" s="244"/>
      <c r="AK13" s="244"/>
      <c r="AL13" s="244"/>
      <c r="AM13" s="244"/>
    </row>
    <row r="14" spans="1:39" ht="32.65" customHeight="1" x14ac:dyDescent="0.15">
      <c r="A14" s="51"/>
      <c r="B14" s="203" t="s">
        <v>38</v>
      </c>
      <c r="C14" s="132"/>
      <c r="D14" s="218"/>
      <c r="E14" s="190"/>
      <c r="F14" s="187">
        <f>IF(AND(D14&lt;&gt;0,E14&lt;&gt;0),"Error",計算!B4)</f>
        <v>0</v>
      </c>
      <c r="G14" s="238"/>
      <c r="H14" s="194"/>
      <c r="I14" s="96">
        <f>計算!C4</f>
        <v>0</v>
      </c>
      <c r="J14" s="299"/>
      <c r="K14" s="300"/>
      <c r="L14" s="222">
        <f>計算!D4</f>
        <v>0</v>
      </c>
      <c r="M14" s="100" t="str">
        <f>計算!E4</f>
        <v/>
      </c>
      <c r="N14" s="101" t="str">
        <f>計算!F4</f>
        <v/>
      </c>
      <c r="O14" s="101" t="str">
        <f>計算!G4</f>
        <v/>
      </c>
      <c r="P14" s="101" t="str">
        <f>計算!H4</f>
        <v/>
      </c>
      <c r="Q14" s="101" t="str">
        <f>計算!I4</f>
        <v/>
      </c>
      <c r="R14" s="101" t="str">
        <f>計算!J4</f>
        <v/>
      </c>
      <c r="S14" s="101" t="str">
        <f>計算!K4</f>
        <v/>
      </c>
      <c r="T14" s="101" t="str">
        <f>計算!L4</f>
        <v/>
      </c>
      <c r="U14" s="101" t="str">
        <f>計算!M4</f>
        <v/>
      </c>
      <c r="V14" s="101" t="str">
        <f>計算!N4</f>
        <v/>
      </c>
      <c r="W14" s="101" t="str">
        <f>計算!O4</f>
        <v/>
      </c>
      <c r="X14" s="229" t="str">
        <f>計算!P4</f>
        <v/>
      </c>
      <c r="Y14" s="187">
        <f>計算!S4+計算!T4+計算!U4</f>
        <v>0</v>
      </c>
      <c r="Z14" s="28"/>
      <c r="AA14" s="244"/>
      <c r="AB14" s="244"/>
      <c r="AC14" s="244"/>
      <c r="AD14" s="244"/>
      <c r="AE14" s="244"/>
      <c r="AF14" s="244"/>
      <c r="AG14" s="244"/>
      <c r="AH14" s="244"/>
      <c r="AI14" s="244"/>
      <c r="AJ14" s="244"/>
      <c r="AK14" s="244"/>
      <c r="AL14" s="244"/>
      <c r="AM14" s="244"/>
    </row>
    <row r="15" spans="1:39" ht="32.65" customHeight="1" x14ac:dyDescent="0.15">
      <c r="A15" s="51"/>
      <c r="B15" s="203" t="s">
        <v>39</v>
      </c>
      <c r="C15" s="132"/>
      <c r="D15" s="219"/>
      <c r="E15" s="190"/>
      <c r="F15" s="144">
        <f>IF(AND(D15&lt;&gt;0,E15&lt;&gt;0),"Error",計算!B5)</f>
        <v>0</v>
      </c>
      <c r="G15" s="238"/>
      <c r="H15" s="195"/>
      <c r="I15" s="97">
        <f>計算!C5</f>
        <v>0</v>
      </c>
      <c r="J15" s="299"/>
      <c r="K15" s="300"/>
      <c r="L15" s="223">
        <f>計算!D5</f>
        <v>0</v>
      </c>
      <c r="M15" s="102" t="str">
        <f>計算!E5</f>
        <v/>
      </c>
      <c r="N15" s="103" t="str">
        <f>計算!F5</f>
        <v/>
      </c>
      <c r="O15" s="103" t="str">
        <f>計算!G5</f>
        <v/>
      </c>
      <c r="P15" s="103" t="str">
        <f>計算!H5</f>
        <v/>
      </c>
      <c r="Q15" s="103" t="str">
        <f>計算!I5</f>
        <v/>
      </c>
      <c r="R15" s="103" t="str">
        <f>計算!J5</f>
        <v/>
      </c>
      <c r="S15" s="103" t="str">
        <f>計算!K5</f>
        <v/>
      </c>
      <c r="T15" s="103" t="str">
        <f>計算!L5</f>
        <v/>
      </c>
      <c r="U15" s="103" t="str">
        <f>計算!M5</f>
        <v/>
      </c>
      <c r="V15" s="103" t="str">
        <f>計算!N5</f>
        <v/>
      </c>
      <c r="W15" s="103" t="str">
        <f>計算!O5</f>
        <v/>
      </c>
      <c r="X15" s="230" t="str">
        <f>計算!P5</f>
        <v/>
      </c>
      <c r="Y15" s="144">
        <f>計算!S5+計算!T5+計算!U5</f>
        <v>0</v>
      </c>
      <c r="Z15" s="28"/>
      <c r="AA15" s="244"/>
      <c r="AB15" s="244"/>
      <c r="AC15" s="244"/>
      <c r="AD15" s="244"/>
      <c r="AE15" s="244"/>
      <c r="AF15" s="244"/>
      <c r="AG15" s="244"/>
      <c r="AH15" s="244"/>
      <c r="AI15" s="244"/>
      <c r="AJ15" s="244"/>
      <c r="AK15" s="244"/>
      <c r="AL15" s="244"/>
      <c r="AM15" s="244"/>
    </row>
    <row r="16" spans="1:39" ht="32.65" customHeight="1" thickBot="1" x14ac:dyDescent="0.2">
      <c r="A16" s="51"/>
      <c r="B16" s="204" t="s">
        <v>40</v>
      </c>
      <c r="C16" s="209"/>
      <c r="D16" s="220"/>
      <c r="E16" s="191"/>
      <c r="F16" s="211">
        <f>IF(AND(D16&lt;&gt;0,E16&lt;&gt;0),"Error",計算!B6)</f>
        <v>0</v>
      </c>
      <c r="G16" s="238"/>
      <c r="H16" s="196"/>
      <c r="I16" s="210">
        <f>計算!C6</f>
        <v>0</v>
      </c>
      <c r="J16" s="295"/>
      <c r="K16" s="296"/>
      <c r="L16" s="224">
        <f>計算!D6</f>
        <v>0</v>
      </c>
      <c r="M16" s="104" t="str">
        <f>計算!E6</f>
        <v/>
      </c>
      <c r="N16" s="105" t="str">
        <f>計算!F6</f>
        <v/>
      </c>
      <c r="O16" s="105" t="str">
        <f>計算!G6</f>
        <v/>
      </c>
      <c r="P16" s="105" t="str">
        <f>計算!H6</f>
        <v/>
      </c>
      <c r="Q16" s="105" t="str">
        <f>計算!I6</f>
        <v/>
      </c>
      <c r="R16" s="105" t="str">
        <f>計算!J6</f>
        <v/>
      </c>
      <c r="S16" s="105" t="str">
        <f>計算!K6</f>
        <v/>
      </c>
      <c r="T16" s="105" t="str">
        <f>計算!L6</f>
        <v/>
      </c>
      <c r="U16" s="105" t="str">
        <f>計算!M6</f>
        <v/>
      </c>
      <c r="V16" s="105" t="str">
        <f>計算!N6</f>
        <v/>
      </c>
      <c r="W16" s="105" t="str">
        <f>計算!O6</f>
        <v/>
      </c>
      <c r="X16" s="231" t="str">
        <f>計算!P6</f>
        <v/>
      </c>
      <c r="Y16" s="211">
        <f>計算!S6+計算!T6+計算!U6</f>
        <v>0</v>
      </c>
      <c r="Z16" s="28"/>
      <c r="AA16" s="244"/>
      <c r="AB16" s="244"/>
      <c r="AC16" s="244"/>
      <c r="AD16" s="244"/>
      <c r="AE16" s="244"/>
      <c r="AF16" s="244"/>
      <c r="AG16" s="244"/>
      <c r="AH16" s="244"/>
      <c r="AI16" s="244"/>
      <c r="AJ16" s="244"/>
      <c r="AK16" s="244"/>
      <c r="AL16" s="244"/>
      <c r="AM16" s="244"/>
    </row>
    <row r="17" spans="1:39" ht="20.25" hidden="1" customHeight="1" x14ac:dyDescent="0.15">
      <c r="A17" s="62"/>
      <c r="B17" s="202" t="s">
        <v>41</v>
      </c>
      <c r="C17" s="205"/>
      <c r="D17" s="206"/>
      <c r="E17" s="190"/>
      <c r="F17" s="94">
        <f>IF(AND(D17&lt;&gt;0,E17&lt;&gt;0),"Error",計算!B7)</f>
        <v>0</v>
      </c>
      <c r="G17" s="192"/>
      <c r="H17" s="194"/>
      <c r="I17" s="94">
        <f>計算!C7</f>
        <v>0</v>
      </c>
      <c r="J17" s="299"/>
      <c r="K17" s="305"/>
      <c r="L17" s="144">
        <f>計算!D7</f>
        <v>0</v>
      </c>
      <c r="M17" s="145" t="str">
        <f>計算!E7</f>
        <v/>
      </c>
      <c r="N17" s="207" t="str">
        <f>計算!F7</f>
        <v/>
      </c>
      <c r="O17" s="207" t="str">
        <f>計算!G7</f>
        <v/>
      </c>
      <c r="P17" s="207" t="str">
        <f>計算!H7</f>
        <v/>
      </c>
      <c r="Q17" s="207" t="str">
        <f>計算!I7</f>
        <v/>
      </c>
      <c r="R17" s="207" t="str">
        <f>計算!J7</f>
        <v/>
      </c>
      <c r="S17" s="207" t="str">
        <f>計算!K7</f>
        <v/>
      </c>
      <c r="T17" s="207" t="str">
        <f>計算!L7</f>
        <v/>
      </c>
      <c r="U17" s="207" t="str">
        <f>計算!M7</f>
        <v/>
      </c>
      <c r="V17" s="207" t="str">
        <f>計算!N7</f>
        <v/>
      </c>
      <c r="W17" s="207" t="str">
        <f>計算!O7</f>
        <v/>
      </c>
      <c r="X17" s="147" t="str">
        <f>計算!P7</f>
        <v/>
      </c>
      <c r="Y17" s="144">
        <f>計算!S7+計算!T7+計算!U7</f>
        <v>0</v>
      </c>
      <c r="Z17" s="28"/>
      <c r="AA17" s="239"/>
      <c r="AB17" s="239"/>
      <c r="AC17" s="239"/>
      <c r="AD17" s="239"/>
      <c r="AE17" s="239"/>
      <c r="AF17" s="239"/>
      <c r="AG17" s="239"/>
      <c r="AH17" s="239"/>
      <c r="AI17" s="239"/>
      <c r="AJ17" s="239"/>
      <c r="AK17" s="239"/>
      <c r="AL17" s="239"/>
      <c r="AM17" s="239"/>
    </row>
    <row r="18" spans="1:39" ht="20.25" hidden="1" customHeight="1" thickBot="1" x14ac:dyDescent="0.2">
      <c r="A18" s="62"/>
      <c r="B18" s="184" t="s">
        <v>42</v>
      </c>
      <c r="C18" s="134"/>
      <c r="D18" s="98"/>
      <c r="E18" s="191"/>
      <c r="F18" s="95">
        <f>IF(AND(D18&lt;&gt;0,E18&lt;&gt;0),"Error",計算!B8)</f>
        <v>0</v>
      </c>
      <c r="G18" s="193"/>
      <c r="H18" s="196"/>
      <c r="I18" s="99">
        <f>計算!C8</f>
        <v>0</v>
      </c>
      <c r="J18" s="299"/>
      <c r="K18" s="305"/>
      <c r="L18" s="96">
        <f>計算!D8</f>
        <v>0</v>
      </c>
      <c r="M18" s="104" t="str">
        <f>計算!E8</f>
        <v/>
      </c>
      <c r="N18" s="105" t="str">
        <f>計算!F8</f>
        <v/>
      </c>
      <c r="O18" s="105" t="str">
        <f>計算!G8</f>
        <v/>
      </c>
      <c r="P18" s="105" t="str">
        <f>計算!H8</f>
        <v/>
      </c>
      <c r="Q18" s="105" t="str">
        <f>計算!I8</f>
        <v/>
      </c>
      <c r="R18" s="105" t="str">
        <f>計算!J8</f>
        <v/>
      </c>
      <c r="S18" s="105" t="str">
        <f>計算!K8</f>
        <v/>
      </c>
      <c r="T18" s="105" t="str">
        <f>計算!L8</f>
        <v/>
      </c>
      <c r="U18" s="105" t="str">
        <f>計算!M8</f>
        <v/>
      </c>
      <c r="V18" s="105" t="str">
        <f>計算!N8</f>
        <v/>
      </c>
      <c r="W18" s="105" t="str">
        <f>計算!O8</f>
        <v/>
      </c>
      <c r="X18" s="106" t="str">
        <f>計算!P8</f>
        <v/>
      </c>
      <c r="Y18" s="187">
        <f>計算!S8+計算!T8+計算!U8</f>
        <v>0</v>
      </c>
      <c r="Z18" s="28"/>
      <c r="AA18" s="239"/>
      <c r="AB18" s="239"/>
      <c r="AC18" s="239"/>
      <c r="AD18" s="239"/>
      <c r="AE18" s="239"/>
      <c r="AF18" s="239"/>
      <c r="AG18" s="239"/>
      <c r="AH18" s="239"/>
      <c r="AI18" s="239"/>
      <c r="AJ18" s="239"/>
      <c r="AK18" s="239"/>
      <c r="AL18" s="239"/>
      <c r="AM18" s="239"/>
    </row>
    <row r="19" spans="1:39" ht="14.25" thickBot="1" x14ac:dyDescent="0.2">
      <c r="B19" s="185"/>
      <c r="C19" s="87"/>
      <c r="D19" s="3"/>
      <c r="E19" s="72"/>
      <c r="F19" s="68"/>
      <c r="G19" s="70"/>
      <c r="H19" s="3"/>
      <c r="I19" s="3"/>
      <c r="J19" s="70"/>
      <c r="K19" s="70"/>
      <c r="L19" s="68"/>
      <c r="M19" s="30"/>
      <c r="N19" s="28"/>
      <c r="O19" s="28"/>
      <c r="P19" s="28"/>
      <c r="Q19" s="28"/>
      <c r="R19" s="28"/>
      <c r="S19" s="28"/>
      <c r="T19" s="28"/>
      <c r="U19" s="28"/>
      <c r="V19" s="28"/>
      <c r="W19" s="28"/>
      <c r="X19" s="28"/>
      <c r="Y19" s="188"/>
      <c r="Z19" s="28"/>
      <c r="AA19" s="243" t="s">
        <v>157</v>
      </c>
      <c r="AB19" s="242"/>
      <c r="AC19" s="242"/>
      <c r="AD19" s="242"/>
      <c r="AE19" s="242"/>
      <c r="AF19" s="242"/>
      <c r="AG19" s="242"/>
      <c r="AH19" s="242"/>
      <c r="AI19" s="242"/>
      <c r="AJ19" s="242"/>
      <c r="AK19" s="242"/>
      <c r="AL19" s="242"/>
      <c r="AM19" s="242"/>
    </row>
    <row r="20" spans="1:39" ht="25.9" customHeight="1" thickBot="1" x14ac:dyDescent="0.2">
      <c r="A20" s="51"/>
      <c r="B20" s="186" t="s">
        <v>26</v>
      </c>
      <c r="C20" s="235">
        <v>45748</v>
      </c>
      <c r="D20" s="63"/>
      <c r="E20" s="63"/>
      <c r="F20" s="3"/>
      <c r="G20" s="3"/>
      <c r="H20" s="3"/>
      <c r="I20" s="3"/>
      <c r="J20" s="3"/>
      <c r="K20" s="3"/>
      <c r="L20" s="3"/>
      <c r="M20" s="30"/>
      <c r="N20" s="28"/>
      <c r="O20" s="28"/>
      <c r="P20" s="28"/>
      <c r="Q20" s="28"/>
      <c r="R20" s="28"/>
      <c r="S20" s="28"/>
      <c r="T20" s="28"/>
      <c r="U20" s="28"/>
      <c r="V20" s="28"/>
      <c r="W20" s="28"/>
      <c r="X20" s="28"/>
      <c r="Y20" s="30"/>
      <c r="Z20" s="28"/>
      <c r="AA20" s="242"/>
      <c r="AB20" s="242"/>
      <c r="AC20" s="242"/>
      <c r="AD20" s="242"/>
      <c r="AE20" s="242"/>
      <c r="AF20" s="242"/>
      <c r="AG20" s="242"/>
      <c r="AH20" s="242"/>
      <c r="AI20" s="242"/>
      <c r="AJ20" s="242"/>
      <c r="AK20" s="242"/>
      <c r="AL20" s="242"/>
      <c r="AM20" s="242"/>
    </row>
    <row r="21" spans="1:39" ht="14.25" thickBot="1" x14ac:dyDescent="0.2">
      <c r="A21" s="51"/>
      <c r="B21" s="61"/>
      <c r="C21" s="74"/>
      <c r="D21" s="3"/>
      <c r="E21" s="3"/>
      <c r="F21" s="107"/>
      <c r="G21" s="3"/>
      <c r="H21" s="3"/>
      <c r="I21" s="3"/>
      <c r="J21" s="3"/>
      <c r="K21" s="3"/>
      <c r="L21" s="3"/>
      <c r="M21" s="30"/>
      <c r="N21" s="28"/>
      <c r="O21" s="28"/>
      <c r="P21" s="28"/>
      <c r="Q21" s="28"/>
      <c r="R21" s="28"/>
      <c r="S21" s="28"/>
      <c r="T21" s="28"/>
      <c r="U21" s="28"/>
      <c r="V21" s="28"/>
      <c r="W21" s="28"/>
      <c r="X21" s="28"/>
      <c r="Y21" s="30"/>
      <c r="Z21" s="28"/>
      <c r="AA21" s="242"/>
      <c r="AB21" s="242"/>
      <c r="AC21" s="242"/>
      <c r="AD21" s="242"/>
      <c r="AE21" s="242"/>
      <c r="AF21" s="242"/>
      <c r="AG21" s="242"/>
      <c r="AH21" s="242"/>
      <c r="AI21" s="242"/>
      <c r="AJ21" s="242"/>
      <c r="AK21" s="242"/>
      <c r="AL21" s="242"/>
      <c r="AM21" s="242"/>
    </row>
    <row r="22" spans="1:39" ht="18" hidden="1" customHeight="1" thickBot="1" x14ac:dyDescent="0.2">
      <c r="C22" s="86"/>
      <c r="D22" s="261" t="s">
        <v>142</v>
      </c>
      <c r="E22" s="262"/>
      <c r="F22" s="30"/>
      <c r="G22" s="255" t="s">
        <v>143</v>
      </c>
      <c r="H22" s="256"/>
      <c r="I22" s="30"/>
      <c r="J22" s="252" t="s">
        <v>144</v>
      </c>
      <c r="K22" s="253"/>
      <c r="L22" s="254"/>
      <c r="M22" s="30"/>
      <c r="N22" s="41"/>
      <c r="O22" s="152" t="s">
        <v>148</v>
      </c>
      <c r="P22" s="153"/>
      <c r="Q22" s="154"/>
      <c r="R22" s="162"/>
      <c r="S22" s="163"/>
      <c r="T22" s="163"/>
      <c r="U22" s="163"/>
      <c r="V22" s="163"/>
      <c r="W22" s="163"/>
      <c r="X22" s="163"/>
      <c r="Y22" s="163"/>
      <c r="Z22" s="163"/>
      <c r="AA22" s="242"/>
      <c r="AB22" s="242"/>
      <c r="AC22" s="242"/>
      <c r="AD22" s="242"/>
      <c r="AE22" s="242"/>
      <c r="AF22" s="242"/>
      <c r="AG22" s="242"/>
      <c r="AH22" s="242"/>
      <c r="AI22" s="242"/>
      <c r="AJ22" s="242"/>
      <c r="AK22" s="242"/>
      <c r="AL22" s="242"/>
      <c r="AM22" s="242"/>
    </row>
    <row r="23" spans="1:39" ht="18" hidden="1" customHeight="1" thickTop="1" thickBot="1" x14ac:dyDescent="0.2">
      <c r="D23" s="135" t="s">
        <v>55</v>
      </c>
      <c r="E23" s="136">
        <f>計算!S3</f>
        <v>0</v>
      </c>
      <c r="F23" s="29"/>
      <c r="G23" s="135" t="s">
        <v>55</v>
      </c>
      <c r="H23" s="136">
        <f>計算!T3</f>
        <v>0</v>
      </c>
      <c r="I23" s="29"/>
      <c r="J23" s="257" t="s">
        <v>55</v>
      </c>
      <c r="K23" s="258"/>
      <c r="L23" s="149">
        <f>計算!U3</f>
        <v>0</v>
      </c>
      <c r="M23" s="28"/>
      <c r="N23" s="28"/>
      <c r="O23" s="155"/>
      <c r="P23" s="156"/>
      <c r="Q23" s="157"/>
      <c r="R23" s="164"/>
      <c r="S23" s="165"/>
      <c r="T23" s="165"/>
      <c r="U23" s="165"/>
      <c r="V23" s="165"/>
      <c r="W23" s="165"/>
      <c r="X23" s="165"/>
      <c r="Y23" s="165"/>
      <c r="Z23" s="165"/>
      <c r="AA23" s="242"/>
      <c r="AB23" s="242"/>
      <c r="AC23" s="242"/>
      <c r="AD23" s="242"/>
      <c r="AE23" s="242"/>
      <c r="AF23" s="242"/>
      <c r="AG23" s="242"/>
      <c r="AH23" s="242"/>
      <c r="AI23" s="242"/>
      <c r="AJ23" s="242"/>
      <c r="AK23" s="242"/>
      <c r="AL23" s="242"/>
      <c r="AM23" s="242"/>
    </row>
    <row r="24" spans="1:39" ht="18" hidden="1" customHeight="1" x14ac:dyDescent="0.15">
      <c r="C24" s="1"/>
      <c r="D24" s="137" t="s">
        <v>56</v>
      </c>
      <c r="E24" s="138">
        <f>計算!S4</f>
        <v>0</v>
      </c>
      <c r="F24" s="29"/>
      <c r="G24" s="137" t="s">
        <v>56</v>
      </c>
      <c r="H24" s="138">
        <f>計算!T4</f>
        <v>0</v>
      </c>
      <c r="I24" s="30"/>
      <c r="J24" s="259" t="s">
        <v>56</v>
      </c>
      <c r="K24" s="260"/>
      <c r="L24" s="141">
        <f>計算!U4</f>
        <v>0</v>
      </c>
      <c r="M24" s="42"/>
      <c r="N24" s="42"/>
      <c r="O24" s="158"/>
      <c r="P24" s="159"/>
      <c r="Q24" s="159"/>
      <c r="R24" s="159"/>
      <c r="S24" s="159"/>
      <c r="T24" s="159"/>
      <c r="U24" s="159"/>
      <c r="V24" s="159"/>
      <c r="W24" s="159"/>
      <c r="X24" s="159"/>
      <c r="Y24" s="159"/>
      <c r="Z24" s="159"/>
      <c r="AA24" s="242"/>
      <c r="AB24" s="242"/>
      <c r="AC24" s="242"/>
      <c r="AD24" s="242"/>
      <c r="AE24" s="242"/>
      <c r="AF24" s="242"/>
      <c r="AG24" s="242"/>
      <c r="AH24" s="242"/>
      <c r="AI24" s="242"/>
      <c r="AJ24" s="242"/>
      <c r="AK24" s="242"/>
      <c r="AL24" s="242"/>
      <c r="AM24" s="242"/>
    </row>
    <row r="25" spans="1:39" ht="18" hidden="1" customHeight="1" x14ac:dyDescent="0.15">
      <c r="D25" s="137" t="s">
        <v>57</v>
      </c>
      <c r="E25" s="138">
        <f>計算!S5</f>
        <v>0</v>
      </c>
      <c r="F25" s="29"/>
      <c r="G25" s="137" t="s">
        <v>57</v>
      </c>
      <c r="H25" s="138">
        <f>計算!T5</f>
        <v>0</v>
      </c>
      <c r="I25" s="30"/>
      <c r="J25" s="259" t="s">
        <v>57</v>
      </c>
      <c r="K25" s="260"/>
      <c r="L25" s="141">
        <f>計算!U5</f>
        <v>0</v>
      </c>
      <c r="M25" s="42"/>
      <c r="N25" s="42"/>
      <c r="O25" s="158"/>
      <c r="P25" s="159"/>
      <c r="Q25" s="159"/>
      <c r="R25" s="159"/>
      <c r="S25" s="159"/>
      <c r="T25" s="159"/>
      <c r="U25" s="159"/>
      <c r="V25" s="159"/>
      <c r="W25" s="159"/>
      <c r="X25" s="159"/>
      <c r="Y25" s="159"/>
      <c r="Z25" s="159"/>
      <c r="AA25" s="242"/>
      <c r="AB25" s="242"/>
      <c r="AC25" s="242"/>
      <c r="AD25" s="242"/>
      <c r="AE25" s="242"/>
      <c r="AF25" s="242"/>
      <c r="AG25" s="242"/>
      <c r="AH25" s="242"/>
      <c r="AI25" s="242"/>
      <c r="AJ25" s="242"/>
      <c r="AK25" s="242"/>
      <c r="AL25" s="242"/>
      <c r="AM25" s="242"/>
    </row>
    <row r="26" spans="1:39" ht="18" hidden="1" customHeight="1" x14ac:dyDescent="0.15">
      <c r="D26" s="137" t="s">
        <v>58</v>
      </c>
      <c r="E26" s="138">
        <f>計算!S6</f>
        <v>0</v>
      </c>
      <c r="F26" s="29"/>
      <c r="G26" s="137" t="s">
        <v>58</v>
      </c>
      <c r="H26" s="138">
        <f>計算!T6</f>
        <v>0</v>
      </c>
      <c r="I26" s="30"/>
      <c r="J26" s="259" t="s">
        <v>58</v>
      </c>
      <c r="K26" s="260"/>
      <c r="L26" s="141">
        <f>計算!U6</f>
        <v>0</v>
      </c>
      <c r="M26" s="42"/>
      <c r="N26" s="42"/>
      <c r="O26" s="158"/>
      <c r="P26" s="159"/>
      <c r="Q26" s="159"/>
      <c r="R26" s="159"/>
      <c r="S26" s="159"/>
      <c r="T26" s="159"/>
      <c r="U26" s="159"/>
      <c r="V26" s="159"/>
      <c r="W26" s="159"/>
      <c r="X26" s="159"/>
      <c r="Y26" s="159"/>
      <c r="Z26" s="159"/>
      <c r="AA26" s="242"/>
      <c r="AB26" s="242"/>
      <c r="AC26" s="242"/>
      <c r="AD26" s="242"/>
      <c r="AE26" s="242"/>
      <c r="AF26" s="242"/>
      <c r="AG26" s="242"/>
      <c r="AH26" s="242"/>
      <c r="AI26" s="242"/>
      <c r="AJ26" s="242"/>
      <c r="AK26" s="242"/>
      <c r="AL26" s="242"/>
      <c r="AM26" s="242"/>
    </row>
    <row r="27" spans="1:39" ht="18" hidden="1" customHeight="1" thickBot="1" x14ac:dyDescent="0.2">
      <c r="D27" s="137" t="s">
        <v>59</v>
      </c>
      <c r="E27" s="138">
        <f>計算!S7</f>
        <v>0</v>
      </c>
      <c r="F27" s="29"/>
      <c r="G27" s="137" t="s">
        <v>59</v>
      </c>
      <c r="H27" s="138">
        <f>計算!T7</f>
        <v>0</v>
      </c>
      <c r="I27" s="30"/>
      <c r="J27" s="259" t="s">
        <v>59</v>
      </c>
      <c r="K27" s="260"/>
      <c r="L27" s="141">
        <f>計算!U7</f>
        <v>0</v>
      </c>
      <c r="M27" s="42"/>
      <c r="N27" s="42"/>
      <c r="O27" s="160"/>
      <c r="P27" s="161"/>
      <c r="Q27" s="161"/>
      <c r="R27" s="161"/>
      <c r="S27" s="161"/>
      <c r="T27" s="161"/>
      <c r="U27" s="161"/>
      <c r="V27" s="161"/>
      <c r="W27" s="161"/>
      <c r="X27" s="161"/>
      <c r="Y27" s="161"/>
      <c r="Z27" s="161"/>
      <c r="AA27" s="242"/>
      <c r="AB27" s="242"/>
      <c r="AC27" s="242"/>
      <c r="AD27" s="242"/>
      <c r="AE27" s="242"/>
      <c r="AF27" s="242"/>
      <c r="AG27" s="242"/>
      <c r="AH27" s="242"/>
      <c r="AI27" s="242"/>
      <c r="AJ27" s="242"/>
      <c r="AK27" s="242"/>
      <c r="AL27" s="242"/>
      <c r="AM27" s="242"/>
    </row>
    <row r="28" spans="1:39" ht="18" hidden="1" customHeight="1" thickBot="1" x14ac:dyDescent="0.2">
      <c r="D28" s="139" t="s">
        <v>60</v>
      </c>
      <c r="E28" s="140">
        <f>計算!S8</f>
        <v>0</v>
      </c>
      <c r="F28" s="29"/>
      <c r="G28" s="139" t="s">
        <v>60</v>
      </c>
      <c r="H28" s="140">
        <f>計算!T8</f>
        <v>0</v>
      </c>
      <c r="I28" s="30"/>
      <c r="J28" s="306" t="s">
        <v>60</v>
      </c>
      <c r="K28" s="307"/>
      <c r="L28" s="142">
        <f>計算!U8</f>
        <v>0</v>
      </c>
      <c r="M28" s="42"/>
      <c r="N28" s="42"/>
      <c r="O28" s="41"/>
      <c r="P28" s="41"/>
      <c r="Q28" s="28"/>
      <c r="R28" s="28"/>
      <c r="S28" s="28"/>
      <c r="T28" s="28"/>
      <c r="U28" s="28"/>
      <c r="V28" s="28"/>
      <c r="W28" s="29"/>
      <c r="X28" s="29"/>
      <c r="Y28" s="142">
        <f>計算!AH8</f>
        <v>0</v>
      </c>
      <c r="Z28" s="29"/>
      <c r="AA28" s="242"/>
      <c r="AB28" s="242"/>
      <c r="AC28" s="242"/>
      <c r="AD28" s="242"/>
      <c r="AE28" s="242"/>
      <c r="AF28" s="242"/>
      <c r="AG28" s="242"/>
      <c r="AH28" s="242"/>
      <c r="AI28" s="242"/>
      <c r="AJ28" s="242"/>
      <c r="AK28" s="242"/>
      <c r="AL28" s="242"/>
      <c r="AM28" s="242"/>
    </row>
    <row r="29" spans="1:39" ht="14.65" hidden="1" customHeight="1" thickBot="1" x14ac:dyDescent="0.2">
      <c r="F29" s="29"/>
      <c r="I29" s="30"/>
      <c r="M29" s="42"/>
      <c r="N29" s="42"/>
      <c r="O29" s="152" t="s">
        <v>116</v>
      </c>
      <c r="P29" s="153"/>
      <c r="Q29" s="154"/>
      <c r="R29" s="152" t="s">
        <v>119</v>
      </c>
      <c r="S29" s="153"/>
      <c r="T29" s="153"/>
      <c r="U29" s="153"/>
      <c r="V29" s="153"/>
      <c r="W29" s="153"/>
      <c r="X29" s="153"/>
      <c r="Y29" s="153"/>
      <c r="Z29" s="153"/>
      <c r="AA29" s="242"/>
      <c r="AB29" s="242"/>
      <c r="AC29" s="242"/>
      <c r="AD29" s="242"/>
      <c r="AE29" s="242"/>
      <c r="AF29" s="242"/>
      <c r="AG29" s="242"/>
      <c r="AH29" s="242"/>
      <c r="AI29" s="242"/>
      <c r="AJ29" s="242"/>
      <c r="AK29" s="242"/>
      <c r="AL29" s="242"/>
      <c r="AM29" s="242"/>
    </row>
    <row r="30" spans="1:39" ht="14.65" hidden="1" customHeight="1" thickBot="1" x14ac:dyDescent="0.2">
      <c r="F30" s="29"/>
      <c r="I30" s="30"/>
      <c r="M30" s="42"/>
      <c r="N30" s="42"/>
      <c r="O30" s="155"/>
      <c r="P30" s="156"/>
      <c r="Q30" s="157"/>
      <c r="R30" s="155"/>
      <c r="S30" s="156"/>
      <c r="T30" s="156"/>
      <c r="U30" s="156"/>
      <c r="V30" s="156"/>
      <c r="W30" s="156"/>
      <c r="X30" s="156"/>
      <c r="Y30" s="156"/>
      <c r="Z30" s="156"/>
      <c r="AA30" s="242"/>
      <c r="AB30" s="242"/>
      <c r="AC30" s="242"/>
      <c r="AD30" s="242"/>
      <c r="AE30" s="242"/>
      <c r="AF30" s="242"/>
      <c r="AG30" s="242"/>
      <c r="AH30" s="242"/>
      <c r="AI30" s="242"/>
      <c r="AJ30" s="242"/>
      <c r="AK30" s="242"/>
      <c r="AL30" s="242"/>
      <c r="AM30" s="242"/>
    </row>
    <row r="31" spans="1:39" ht="17.100000000000001" hidden="1" customHeight="1" thickBot="1" x14ac:dyDescent="0.2">
      <c r="F31" s="29"/>
      <c r="I31" s="30"/>
      <c r="M31" s="42"/>
      <c r="N31" s="42"/>
      <c r="O31" s="174" t="s">
        <v>118</v>
      </c>
      <c r="P31" s="175"/>
      <c r="Q31" s="176"/>
      <c r="R31" s="168" t="s">
        <v>149</v>
      </c>
      <c r="S31" s="169"/>
      <c r="T31" s="169"/>
      <c r="U31" s="169"/>
      <c r="V31" s="169"/>
      <c r="W31" s="169"/>
      <c r="X31" s="169"/>
      <c r="Y31" s="169"/>
      <c r="Z31" s="169"/>
      <c r="AA31" s="242"/>
      <c r="AB31" s="242"/>
      <c r="AC31" s="242"/>
      <c r="AD31" s="242"/>
      <c r="AE31" s="242"/>
      <c r="AF31" s="242"/>
      <c r="AG31" s="242"/>
      <c r="AH31" s="242"/>
      <c r="AI31" s="242"/>
      <c r="AJ31" s="242"/>
      <c r="AK31" s="242"/>
      <c r="AL31" s="242"/>
      <c r="AM31" s="242"/>
    </row>
    <row r="32" spans="1:39" ht="18" hidden="1" customHeight="1" thickBot="1" x14ac:dyDescent="0.2">
      <c r="D32" s="255" t="s">
        <v>135</v>
      </c>
      <c r="E32" s="256"/>
      <c r="F32" s="29"/>
      <c r="G32" s="255" t="s">
        <v>91</v>
      </c>
      <c r="H32" s="256"/>
      <c r="I32" s="30"/>
      <c r="J32" s="252" t="s">
        <v>92</v>
      </c>
      <c r="K32" s="253"/>
      <c r="L32" s="254"/>
      <c r="M32" s="42"/>
      <c r="N32" s="42"/>
      <c r="O32" s="177"/>
      <c r="P32" s="178"/>
      <c r="Q32" s="179"/>
      <c r="R32" s="170"/>
      <c r="S32" s="171"/>
      <c r="T32" s="171"/>
      <c r="U32" s="171"/>
      <c r="V32" s="171"/>
      <c r="W32" s="171"/>
      <c r="X32" s="171"/>
      <c r="Y32" s="171"/>
      <c r="Z32" s="171"/>
      <c r="AA32" s="242"/>
      <c r="AB32" s="242"/>
      <c r="AC32" s="242"/>
      <c r="AD32" s="242"/>
      <c r="AE32" s="242"/>
      <c r="AF32" s="242"/>
      <c r="AG32" s="242"/>
      <c r="AH32" s="242"/>
      <c r="AI32" s="242"/>
      <c r="AJ32" s="242"/>
      <c r="AK32" s="242"/>
      <c r="AL32" s="242"/>
      <c r="AM32" s="242"/>
    </row>
    <row r="33" spans="1:39" ht="18" hidden="1" customHeight="1" thickTop="1" thickBot="1" x14ac:dyDescent="0.2">
      <c r="D33" s="245">
        <f>計算!S10</f>
        <v>0</v>
      </c>
      <c r="E33" s="246"/>
      <c r="F33" s="143"/>
      <c r="G33" s="245">
        <f>計算!T10</f>
        <v>0</v>
      </c>
      <c r="H33" s="246"/>
      <c r="I33" s="143"/>
      <c r="J33" s="249">
        <f>計算!U10</f>
        <v>0</v>
      </c>
      <c r="K33" s="250"/>
      <c r="L33" s="251"/>
      <c r="M33" s="42"/>
      <c r="N33" s="42"/>
      <c r="O33" s="180"/>
      <c r="P33" s="181"/>
      <c r="Q33" s="182"/>
      <c r="R33" s="172"/>
      <c r="S33" s="173"/>
      <c r="T33" s="173"/>
      <c r="U33" s="173"/>
      <c r="V33" s="173"/>
      <c r="W33" s="173"/>
      <c r="X33" s="173"/>
      <c r="Y33" s="173"/>
      <c r="Z33" s="173"/>
      <c r="AA33" s="242"/>
      <c r="AB33" s="242"/>
      <c r="AC33" s="242"/>
      <c r="AD33" s="242"/>
      <c r="AE33" s="242"/>
      <c r="AF33" s="242"/>
      <c r="AG33" s="242"/>
      <c r="AH33" s="242"/>
      <c r="AI33" s="242"/>
      <c r="AJ33" s="242"/>
      <c r="AK33" s="242"/>
      <c r="AL33" s="242"/>
      <c r="AM33" s="242"/>
    </row>
    <row r="34" spans="1:39" ht="13.5" hidden="1" customHeight="1" thickBot="1" x14ac:dyDescent="0.2">
      <c r="M34" s="41"/>
      <c r="N34" s="41"/>
      <c r="O34" s="41"/>
      <c r="P34" s="41"/>
      <c r="Q34" s="28"/>
      <c r="R34" s="28"/>
      <c r="S34" s="28"/>
      <c r="T34" s="28"/>
      <c r="U34" s="28"/>
      <c r="V34" s="28"/>
      <c r="W34" s="28"/>
      <c r="X34" s="28"/>
      <c r="Y34" s="28"/>
      <c r="Z34" s="28"/>
      <c r="AA34" s="242"/>
      <c r="AB34" s="242"/>
      <c r="AC34" s="242"/>
      <c r="AD34" s="242"/>
      <c r="AE34" s="242"/>
      <c r="AF34" s="242"/>
      <c r="AG34" s="242"/>
      <c r="AH34" s="242"/>
      <c r="AI34" s="242"/>
      <c r="AJ34" s="242"/>
      <c r="AK34" s="242"/>
      <c r="AL34" s="242"/>
      <c r="AM34" s="242"/>
    </row>
    <row r="35" spans="1:39" ht="14.25" hidden="1" customHeight="1" x14ac:dyDescent="0.15">
      <c r="M35" s="41"/>
      <c r="N35" s="41"/>
      <c r="O35" s="41"/>
      <c r="P35" s="41"/>
      <c r="Q35" s="28"/>
      <c r="R35" s="28"/>
      <c r="S35" s="28"/>
      <c r="T35" s="28"/>
      <c r="U35" s="183"/>
      <c r="V35" s="183"/>
      <c r="W35" s="183"/>
      <c r="X35" s="183"/>
      <c r="Y35" s="28"/>
      <c r="Z35" s="183"/>
      <c r="AA35" s="242"/>
      <c r="AB35" s="242"/>
      <c r="AC35" s="242"/>
      <c r="AD35" s="242"/>
      <c r="AE35" s="242"/>
      <c r="AF35" s="242"/>
      <c r="AG35" s="242"/>
      <c r="AH35" s="242"/>
      <c r="AI35" s="242"/>
      <c r="AJ35" s="242"/>
      <c r="AK35" s="242"/>
      <c r="AL35" s="242"/>
      <c r="AM35" s="242"/>
    </row>
    <row r="36" spans="1:39" ht="14.25" hidden="1" customHeight="1" thickBot="1" x14ac:dyDescent="0.25">
      <c r="D36" s="39"/>
      <c r="E36" s="28"/>
      <c r="J36" s="47"/>
      <c r="K36" s="39"/>
      <c r="L36" s="39"/>
      <c r="M36" s="41"/>
      <c r="N36" s="41"/>
      <c r="O36" s="28"/>
      <c r="P36" s="28"/>
      <c r="Q36" s="28"/>
      <c r="R36" s="28"/>
      <c r="S36" s="28"/>
      <c r="T36" s="28"/>
      <c r="U36" s="183"/>
      <c r="V36" s="183"/>
      <c r="W36" s="183"/>
      <c r="X36" s="183"/>
      <c r="Y36" s="189"/>
      <c r="Z36" s="183"/>
      <c r="AA36" s="242"/>
      <c r="AB36" s="242"/>
      <c r="AC36" s="242"/>
      <c r="AD36" s="242"/>
      <c r="AE36" s="242"/>
      <c r="AF36" s="242"/>
      <c r="AG36" s="242"/>
      <c r="AH36" s="242"/>
      <c r="AI36" s="242"/>
      <c r="AJ36" s="242"/>
      <c r="AK36" s="242"/>
      <c r="AL36" s="242"/>
      <c r="AM36" s="242"/>
    </row>
    <row r="37" spans="1:39" ht="30" customHeight="1" thickBot="1" x14ac:dyDescent="0.2">
      <c r="D37" s="38"/>
      <c r="E37" s="263" t="s">
        <v>153</v>
      </c>
      <c r="F37" s="264"/>
      <c r="G37" s="247">
        <f>計算!V10</f>
        <v>0</v>
      </c>
      <c r="H37" s="248"/>
      <c r="I37" s="197"/>
      <c r="J37" s="198"/>
      <c r="K37" s="198"/>
      <c r="L37" s="198"/>
      <c r="M37" s="183"/>
      <c r="N37" s="183"/>
      <c r="O37" s="143"/>
      <c r="P37" s="143"/>
      <c r="Q37" s="143"/>
      <c r="R37" s="143"/>
      <c r="S37" s="143"/>
      <c r="T37" s="143"/>
      <c r="U37" s="183"/>
      <c r="V37" s="183"/>
      <c r="W37" s="183"/>
      <c r="X37" s="183"/>
      <c r="Y37" s="198"/>
      <c r="Z37" s="183"/>
      <c r="AA37" s="242"/>
      <c r="AB37" s="242"/>
      <c r="AC37" s="242"/>
      <c r="AD37" s="242"/>
      <c r="AE37" s="242"/>
      <c r="AF37" s="242"/>
      <c r="AG37" s="242"/>
      <c r="AH37" s="242"/>
      <c r="AI37" s="242"/>
      <c r="AJ37" s="242"/>
      <c r="AK37" s="242"/>
      <c r="AL37" s="242"/>
      <c r="AM37" s="242"/>
    </row>
    <row r="38" spans="1:39" ht="30" customHeight="1" thickBot="1" x14ac:dyDescent="0.2">
      <c r="E38" s="265" t="s">
        <v>117</v>
      </c>
      <c r="F38" s="266"/>
      <c r="G38" s="301">
        <f>計算!W10</f>
        <v>0</v>
      </c>
      <c r="H38" s="302"/>
      <c r="I38" s="303" t="s">
        <v>154</v>
      </c>
      <c r="J38" s="304"/>
      <c r="K38" s="304"/>
      <c r="L38" s="304"/>
      <c r="M38" s="304"/>
      <c r="N38" s="304"/>
      <c r="O38" s="304"/>
      <c r="P38" s="304"/>
      <c r="Q38" s="304"/>
      <c r="R38" s="304"/>
      <c r="S38" s="304"/>
      <c r="T38" s="304"/>
      <c r="U38" s="304"/>
      <c r="V38" s="304"/>
      <c r="W38" s="304"/>
      <c r="X38" s="304"/>
      <c r="Y38" s="304"/>
      <c r="Z38" s="165"/>
      <c r="AA38" s="242"/>
      <c r="AB38" s="242"/>
      <c r="AC38" s="242"/>
      <c r="AD38" s="242"/>
      <c r="AE38" s="242"/>
      <c r="AF38" s="242"/>
      <c r="AG38" s="242"/>
      <c r="AH38" s="242"/>
      <c r="AI38" s="242"/>
      <c r="AJ38" s="242"/>
      <c r="AK38" s="242"/>
      <c r="AL38" s="242"/>
      <c r="AM38" s="242"/>
    </row>
    <row r="39" spans="1:39" ht="21.6" customHeight="1" x14ac:dyDescent="0.2">
      <c r="D39" s="66"/>
      <c r="E39" s="244"/>
      <c r="F39" s="244"/>
      <c r="G39" s="244"/>
      <c r="H39" s="244"/>
      <c r="I39" s="304"/>
      <c r="J39" s="304"/>
      <c r="K39" s="304"/>
      <c r="L39" s="304"/>
      <c r="M39" s="304"/>
      <c r="N39" s="304"/>
      <c r="O39" s="304"/>
      <c r="P39" s="304"/>
      <c r="Q39" s="304"/>
      <c r="R39" s="304"/>
      <c r="S39" s="304"/>
      <c r="T39" s="304"/>
      <c r="U39" s="304"/>
      <c r="V39" s="304"/>
      <c r="W39" s="304"/>
      <c r="X39" s="304"/>
      <c r="Y39" s="304"/>
      <c r="Z39" s="165"/>
      <c r="AA39" s="242"/>
      <c r="AB39" s="242"/>
      <c r="AC39" s="242"/>
      <c r="AD39" s="242"/>
      <c r="AE39" s="242"/>
      <c r="AF39" s="242"/>
      <c r="AG39" s="242"/>
      <c r="AH39" s="242"/>
      <c r="AI39" s="242"/>
      <c r="AJ39" s="242"/>
      <c r="AK39" s="242"/>
      <c r="AL39" s="242"/>
      <c r="AM39" s="242"/>
    </row>
    <row r="40" spans="1:39" ht="15.75" customHeight="1" x14ac:dyDescent="0.15">
      <c r="B40" s="201"/>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42"/>
      <c r="AB40" s="242"/>
      <c r="AC40" s="242"/>
      <c r="AD40" s="242"/>
      <c r="AE40" s="242"/>
      <c r="AF40" s="242"/>
      <c r="AG40" s="242"/>
      <c r="AH40" s="242"/>
      <c r="AI40" s="242"/>
      <c r="AJ40" s="242"/>
      <c r="AK40" s="242"/>
      <c r="AL40" s="242"/>
      <c r="AM40" s="242"/>
    </row>
    <row r="41" spans="1:39" s="38" customFormat="1" ht="18.75" customHeight="1" x14ac:dyDescent="0.15">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42"/>
      <c r="AB41" s="242"/>
      <c r="AC41" s="242"/>
      <c r="AD41" s="242"/>
      <c r="AE41" s="242"/>
      <c r="AF41" s="242"/>
      <c r="AG41" s="242"/>
      <c r="AH41" s="242"/>
      <c r="AI41" s="242"/>
      <c r="AJ41" s="242"/>
      <c r="AK41" s="242"/>
      <c r="AL41" s="242"/>
      <c r="AM41" s="242"/>
    </row>
    <row r="42" spans="1:39" s="39" customFormat="1" ht="17.25" x14ac:dyDescent="0.2">
      <c r="A42" s="66"/>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42"/>
      <c r="AB42" s="242"/>
      <c r="AC42" s="242"/>
      <c r="AD42" s="242"/>
      <c r="AE42" s="242"/>
      <c r="AF42" s="242"/>
      <c r="AG42" s="242"/>
      <c r="AH42" s="242"/>
      <c r="AI42" s="242"/>
      <c r="AJ42" s="242"/>
      <c r="AK42" s="242"/>
      <c r="AL42" s="242"/>
      <c r="AM42" s="242"/>
    </row>
    <row r="43" spans="1:39" s="39" customFormat="1" ht="17.25" x14ac:dyDescent="0.2">
      <c r="A43" s="66"/>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42"/>
      <c r="AB43" s="242"/>
      <c r="AC43" s="242"/>
      <c r="AD43" s="242"/>
      <c r="AE43" s="242"/>
      <c r="AF43" s="242"/>
      <c r="AG43" s="242"/>
      <c r="AH43" s="242"/>
      <c r="AI43" s="242"/>
      <c r="AJ43" s="242"/>
      <c r="AK43" s="242"/>
      <c r="AL43" s="242"/>
      <c r="AM43" s="242"/>
    </row>
    <row r="44" spans="1:39" s="39" customFormat="1" ht="17.25" x14ac:dyDescent="0.2">
      <c r="A44" s="66"/>
      <c r="B44" s="200"/>
      <c r="C44" s="239"/>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42"/>
      <c r="AB44" s="242"/>
      <c r="AC44" s="242"/>
      <c r="AD44" s="242"/>
      <c r="AE44" s="242"/>
      <c r="AF44" s="242"/>
      <c r="AG44" s="242"/>
      <c r="AH44" s="242"/>
      <c r="AI44" s="242"/>
      <c r="AJ44" s="242"/>
      <c r="AK44" s="242"/>
      <c r="AL44" s="242"/>
      <c r="AM44" s="242"/>
    </row>
    <row r="45" spans="1:39" s="39" customFormat="1" ht="21.75" x14ac:dyDescent="0.5">
      <c r="A45" s="150"/>
      <c r="B45" s="200"/>
      <c r="C45" s="239"/>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42"/>
      <c r="AB45" s="242"/>
      <c r="AC45" s="242"/>
      <c r="AD45" s="242"/>
      <c r="AE45" s="242"/>
      <c r="AF45" s="242"/>
      <c r="AG45" s="242"/>
      <c r="AH45" s="242"/>
      <c r="AI45" s="242"/>
      <c r="AJ45" s="242"/>
      <c r="AK45" s="242"/>
      <c r="AL45" s="242"/>
      <c r="AM45" s="242"/>
    </row>
    <row r="46" spans="1:39" s="39" customFormat="1" ht="17.25" x14ac:dyDescent="0.2">
      <c r="A46" s="66"/>
      <c r="B46" s="200"/>
      <c r="C46" s="239"/>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42"/>
      <c r="AB46" s="242"/>
      <c r="AC46" s="242"/>
      <c r="AD46" s="242"/>
      <c r="AE46" s="242"/>
      <c r="AF46" s="242"/>
      <c r="AG46" s="242"/>
      <c r="AH46" s="242"/>
      <c r="AI46" s="242"/>
      <c r="AJ46" s="242"/>
      <c r="AK46" s="242"/>
      <c r="AL46" s="242"/>
      <c r="AM46" s="242"/>
    </row>
    <row r="47" spans="1:39" s="39" customFormat="1" ht="17.25" x14ac:dyDescent="0.2">
      <c r="A47" s="66"/>
      <c r="B47" s="200"/>
      <c r="C47" s="239"/>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42"/>
      <c r="AB47" s="242"/>
      <c r="AC47" s="242"/>
      <c r="AD47" s="242"/>
      <c r="AE47" s="242"/>
      <c r="AF47" s="242"/>
      <c r="AG47" s="242"/>
      <c r="AH47" s="242"/>
      <c r="AI47" s="242"/>
      <c r="AJ47" s="242"/>
      <c r="AK47" s="242"/>
      <c r="AL47" s="242"/>
      <c r="AM47" s="242"/>
    </row>
    <row r="48" spans="1:39" s="39" customFormat="1" ht="17.25" x14ac:dyDescent="0.2">
      <c r="A48" s="67"/>
      <c r="B48" s="199"/>
      <c r="C48" s="23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242"/>
      <c r="AB48" s="242"/>
      <c r="AC48" s="242"/>
      <c r="AD48" s="242"/>
      <c r="AE48" s="242"/>
      <c r="AF48" s="242"/>
      <c r="AG48" s="242"/>
      <c r="AH48" s="242"/>
      <c r="AI48" s="242"/>
      <c r="AJ48" s="242"/>
      <c r="AK48" s="242"/>
      <c r="AL48" s="242"/>
      <c r="AM48" s="242"/>
    </row>
    <row r="49" spans="1:39" s="39" customFormat="1" ht="17.25" x14ac:dyDescent="0.2">
      <c r="A49" s="66"/>
      <c r="B49" s="199"/>
      <c r="C49" s="23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242"/>
      <c r="AB49" s="242"/>
      <c r="AC49" s="242"/>
      <c r="AD49" s="242"/>
      <c r="AE49" s="242"/>
      <c r="AF49" s="242"/>
      <c r="AG49" s="242"/>
      <c r="AH49" s="242"/>
      <c r="AI49" s="242"/>
      <c r="AJ49" s="242"/>
      <c r="AK49" s="242"/>
      <c r="AL49" s="242"/>
      <c r="AM49" s="242"/>
    </row>
    <row r="50" spans="1:39" s="39" customFormat="1" ht="17.25" x14ac:dyDescent="0.2">
      <c r="A50" s="38"/>
      <c r="B50" s="199"/>
      <c r="C50" s="23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244"/>
      <c r="AB50" s="244"/>
      <c r="AC50" s="244"/>
      <c r="AD50" s="244"/>
      <c r="AE50" s="244"/>
      <c r="AF50" s="244"/>
      <c r="AG50" s="244"/>
      <c r="AH50" s="244"/>
      <c r="AI50" s="244"/>
      <c r="AJ50" s="244"/>
      <c r="AK50" s="244"/>
      <c r="AL50" s="244"/>
      <c r="AM50" s="244"/>
    </row>
    <row r="51" spans="1:39" x14ac:dyDescent="0.15">
      <c r="AA51" s="239"/>
      <c r="AB51" s="239"/>
      <c r="AC51" s="239"/>
      <c r="AD51" s="239"/>
      <c r="AE51" s="239"/>
      <c r="AF51" s="239"/>
      <c r="AG51" s="239"/>
      <c r="AH51" s="239"/>
      <c r="AI51" s="239"/>
      <c r="AJ51" s="239"/>
      <c r="AK51" s="239"/>
      <c r="AL51" s="239"/>
      <c r="AM51" s="239"/>
    </row>
    <row r="61" spans="1:39" x14ac:dyDescent="0.15">
      <c r="C61" s="240"/>
    </row>
  </sheetData>
  <sheetProtection algorithmName="SHA-512" hashValue="0vJVZsg64pFwvSX5Smh6v/z4XBSKu6Pti7JCR+r5Mdmy1o8moaMo3oseZgh1rphSJ/LeSxdg+YDPeq9N79OW4A==" saltValue="qmNNkBXvhOR/9cS4FmDGoA==" spinCount="100000" sheet="1" sort="0"/>
  <mergeCells count="47">
    <mergeCell ref="G38:H38"/>
    <mergeCell ref="I38:Y39"/>
    <mergeCell ref="J17:K17"/>
    <mergeCell ref="J28:K28"/>
    <mergeCell ref="J25:K25"/>
    <mergeCell ref="J26:K26"/>
    <mergeCell ref="J27:K27"/>
    <mergeCell ref="J18:K18"/>
    <mergeCell ref="J9:K9"/>
    <mergeCell ref="J10:K11"/>
    <mergeCell ref="J16:K16"/>
    <mergeCell ref="J12:K12"/>
    <mergeCell ref="J13:K13"/>
    <mergeCell ref="J14:K14"/>
    <mergeCell ref="J15:K15"/>
    <mergeCell ref="C4:AB4"/>
    <mergeCell ref="C5:AB5"/>
    <mergeCell ref="G10:G11"/>
    <mergeCell ref="T6:X6"/>
    <mergeCell ref="C10:C11"/>
    <mergeCell ref="D10:D11"/>
    <mergeCell ref="F10:F11"/>
    <mergeCell ref="E10:E11"/>
    <mergeCell ref="H10:H11"/>
    <mergeCell ref="I10:I11"/>
    <mergeCell ref="H9:I9"/>
    <mergeCell ref="D8:F8"/>
    <mergeCell ref="D9:F9"/>
    <mergeCell ref="Y10:Y11"/>
    <mergeCell ref="L10:L11"/>
    <mergeCell ref="AA7:AM16"/>
    <mergeCell ref="AA19:AM50"/>
    <mergeCell ref="D33:E33"/>
    <mergeCell ref="G37:H37"/>
    <mergeCell ref="J33:L33"/>
    <mergeCell ref="J22:L22"/>
    <mergeCell ref="G22:H22"/>
    <mergeCell ref="J32:L32"/>
    <mergeCell ref="J23:K23"/>
    <mergeCell ref="J24:K24"/>
    <mergeCell ref="G32:H32"/>
    <mergeCell ref="D32:E32"/>
    <mergeCell ref="D22:E22"/>
    <mergeCell ref="E39:H39"/>
    <mergeCell ref="E37:F37"/>
    <mergeCell ref="E38:F38"/>
    <mergeCell ref="G33:H33"/>
  </mergeCells>
  <phoneticPr fontId="1"/>
  <conditionalFormatting sqref="M13:X18">
    <cfRule type="cellIs" dxfId="2" priority="4" stopIfTrue="1" operator="equal">
      <formula>4</formula>
    </cfRule>
  </conditionalFormatting>
  <conditionalFormatting sqref="F13:F18">
    <cfRule type="expression" dxfId="1" priority="2" stopIfTrue="1">
      <formula>G13="〇"</formula>
    </cfRule>
    <cfRule type="expression" priority="3" stopIfTrue="1">
      <formula>"$G$13=""〇"""</formula>
    </cfRule>
  </conditionalFormatting>
  <conditionalFormatting sqref="D8">
    <cfRule type="expression" dxfId="0" priority="1" stopIfTrue="1">
      <formula>$F$13="Error"</formula>
    </cfRule>
  </conditionalFormatting>
  <dataValidations disablePrompts="1" xWindow="171" yWindow="611" count="8">
    <dataValidation type="whole" allowBlank="1" showInputMessage="1" showErrorMessage="1" promptTitle="給与収入" prompt="単位:円" sqref="D13:D18" xr:uid="{00000000-0002-0000-0300-000000000000}">
      <formula1>0</formula1>
      <formula2>99999999</formula2>
    </dataValidation>
    <dataValidation type="whole" allowBlank="1" showInputMessage="1" showErrorMessage="1" promptTitle="年金収入" prompt="単位:円" sqref="H13:H18" xr:uid="{00000000-0002-0000-0300-000001000000}">
      <formula1>0</formula1>
      <formula2>99999999</formula2>
    </dataValidation>
    <dataValidation type="list" allowBlank="1" showInputMessage="1" showErrorMessage="1" promptTitle="非自発フラグ" prompt="非自発→〇_x000a_" sqref="G17:G18" xr:uid="{00000000-0002-0000-0300-000003000000}">
      <formula1>"〇, "</formula1>
    </dataValidation>
    <dataValidation type="whole" allowBlank="1" showInputMessage="1" showErrorMessage="1" promptTitle="給与所得" prompt="単位:円" sqref="E13:E18" xr:uid="{00000000-0002-0000-0300-000004000000}">
      <formula1>0</formula1>
      <formula2>99999999</formula2>
    </dataValidation>
    <dataValidation type="whole" allowBlank="1" showInputMessage="1" showErrorMessage="1" promptTitle="確定申告書に記載の所得" prompt="単位:円" sqref="J13:K18" xr:uid="{73A9F5DB-2E7A-4763-878F-2BCD644506F7}">
      <formula1>-99999999999999</formula1>
      <formula2>99999999</formula2>
    </dataValidation>
    <dataValidation type="list" allowBlank="1" showInputMessage="1" showErrorMessage="1" promptTitle="非自発的失業者の方" prompt="対象者の方は〇を入力してください。_x000a_" sqref="G13:G16" xr:uid="{C3E395BC-8EE0-47F3-A59A-77988F4A2C1C}">
      <formula1>"〇,　"</formula1>
    </dataValidation>
    <dataValidation allowBlank="1" showInputMessage="1" showErrorMessage="1" promptTitle="入力例" prompt="昭和３０年９月１９日生まれ_x000a_給与所得：2,020,000円　年金収入1,400,000円の方" sqref="B12" xr:uid="{D12D24FC-FDC7-43C4-A23B-9CA55505F15F}"/>
    <dataValidation allowBlank="1" showErrorMessage="1" sqref="C12:K12" xr:uid="{E3EAA43C-8D04-4512-8971-CD52DA3BA473}"/>
  </dataValidations>
  <pageMargins left="1.0236220472440944" right="0.23622047244094491" top="0.35433070866141736" bottom="0.19685039370078741" header="0.31496062992125984" footer="0.19685039370078741"/>
  <pageSetup paperSize="9" scale="55" orientation="landscape" r:id="rId1"/>
  <headerFooter alignWithMargins="0"/>
  <rowBreaks count="1" manualBreakCount="1">
    <brk id="5" max="38" man="1"/>
  </rowBreaks>
  <drawing r:id="rId2"/>
  <extLst>
    <ext xmlns:x14="http://schemas.microsoft.com/office/spreadsheetml/2009/9/main" uri="{CCE6A557-97BC-4b89-ADB6-D9C93CAAB3DF}">
      <x14:dataValidations xmlns:xm="http://schemas.microsoft.com/office/excel/2006/main" disablePrompts="1" xWindow="171" yWindow="611" count="2">
        <x14:dataValidation type="list" showInputMessage="1" showErrorMessage="1" xr:uid="{00000000-0002-0000-0300-000005000000}">
          <x14:formula1>
            <xm:f>設定!$B$7:$M$7</xm:f>
          </x14:formula1>
          <xm:sqref>C20</xm:sqref>
        </x14:dataValidation>
        <x14:dataValidation type="date" allowBlank="1" showInputMessage="1" showErrorMessage="1" promptTitle="生年月日" prompt="S54.3.21 　または_x000a_1985/3/21_x000a_の形式で入力してください" xr:uid="{00000000-0002-0000-0300-000006000000}">
          <x14:formula1>
            <xm:f>1</xm:f>
          </x14:formula1>
          <x14:formula2>
            <xm:f>設定!M8</xm:f>
          </x14:formula2>
          <xm:sqref>C13:C16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view="pageBreakPreview" zoomScale="70" zoomScaleNormal="70" zoomScaleSheetLayoutView="70" workbookViewId="0">
      <selection activeCell="O7" sqref="O7"/>
    </sheetView>
  </sheetViews>
  <sheetFormatPr defaultRowHeight="13.5" x14ac:dyDescent="0.15"/>
  <sheetData/>
  <sheetProtection algorithmName="SHA-512" hashValue="nmsZSzQLJywOJzC0hJ9Csy15h7WY/2JlEyYKbOnAxkT6pMlfwKtrR3iLjnaLA2DEGFaFr+2Z95C6622fRn69Sw==" saltValue="ziBfOcafwx3EMbFMXFGFBw==" spinCount="100000" sheet="1" objects="1" scenarios="1"/>
  <phoneticPr fontId="1"/>
  <pageMargins left="0.7" right="0.7" top="0.75" bottom="0.75" header="0.3" footer="0.3"/>
  <pageSetup paperSize="9" scale="89" orientation="portrait" r:id="rId1"/>
  <colBreaks count="1" manualBreakCount="1">
    <brk id="9" max="6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view="pageBreakPreview" zoomScale="70" zoomScaleNormal="70" zoomScaleSheetLayoutView="70" workbookViewId="0">
      <selection activeCell="L9" sqref="L9"/>
    </sheetView>
  </sheetViews>
  <sheetFormatPr defaultRowHeight="13.5" x14ac:dyDescent="0.15"/>
  <sheetData/>
  <sheetProtection algorithmName="SHA-512" hashValue="DaQ+t3qYH/RqyBrO4xCJohJ9WdOAb4y3z08WpkvTVQ5FyhXKTCLldynXZIU61XA4DSt7p5lWVtpIbRbS8neEBQ==" saltValue="/P5HiE7JA4mONeuXUewM7g==" spinCount="100000" sheet="1" objects="1" scenarios="1"/>
  <phoneticPr fontId="1"/>
  <pageMargins left="0.7" right="0.7" top="0.75" bottom="0.75" header="0.3" footer="0.3"/>
  <pageSetup paperSize="9" scale="89" orientation="portrait" r:id="rId1"/>
  <colBreaks count="1" manualBreakCount="1">
    <brk id="9" max="2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
  <sheetViews>
    <sheetView view="pageBreakPreview" zoomScale="70" zoomScaleNormal="70" zoomScaleSheetLayoutView="70" workbookViewId="0">
      <selection activeCell="O12" sqref="O12"/>
    </sheetView>
  </sheetViews>
  <sheetFormatPr defaultRowHeight="13.5" x14ac:dyDescent="0.15"/>
  <sheetData/>
  <sheetProtection algorithmName="SHA-512" hashValue="YiW/2N3AliHNRAZGmPyAyptoQuq2D9adldXu+dbOcLp5S9e7sqTokdxWAZCnXtwZnFGvWF5qglKXJek+/rjk/g==" saltValue="Bx8+ZW/QYt3PmqvZ0jgMfA==" spinCount="100000" sheet="1" objects="1" scenarios="1"/>
  <phoneticPr fontId="1"/>
  <pageMargins left="0.7" right="0.7" top="0.75" bottom="0.75" header="0.3" footer="0.3"/>
  <pageSetup paperSize="9" scale="60" orientation="landscape" r:id="rId1"/>
  <colBreaks count="1" manualBreakCount="1">
    <brk id="9" max="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マニュアル</vt:lpstr>
      <vt:lpstr>設定</vt:lpstr>
      <vt:lpstr>計算</vt:lpstr>
      <vt:lpstr>国民健康保険料　試算シート</vt:lpstr>
      <vt:lpstr>給与所得の源泉徴収票</vt:lpstr>
      <vt:lpstr>公的年金等の源泉徴収票</vt:lpstr>
      <vt:lpstr>確定申告書</vt:lpstr>
      <vt:lpstr>_2022_4</vt:lpstr>
      <vt:lpstr>'国民健康保険料　試算シート'!Print_Area</vt:lpstr>
    </vt:vector>
  </TitlesOfParts>
  <Manager>国保・年金課</Manager>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国民健康保険料試算表</dc:title>
  <dc:subject>令和3年度版</dc:subject>
  <dc:creator>加知　颯希</dc:creator>
  <cp:lastModifiedBy>奥山　竜一</cp:lastModifiedBy>
  <cp:lastPrinted>2024-03-27T02:32:03Z</cp:lastPrinted>
  <dcterms:created xsi:type="dcterms:W3CDTF">1997-01-08T22:48:59Z</dcterms:created>
  <dcterms:modified xsi:type="dcterms:W3CDTF">2025-05-01T05:08:06Z</dcterms:modified>
</cp:coreProperties>
</file>