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FF4F7E09-78A1-4829-951B-02837D70BB0A}" xr6:coauthVersionLast="47" xr6:coauthVersionMax="47" xr10:uidLastSave="{00000000-0000-0000-0000-000000000000}"/>
  <workbookProtection workbookAlgorithmName="SHA-512" workbookHashValue="ytev6SS2sxjv5Ij1pKgXLUbj0XhobnnXFEd1pOUMcYW+C/Ba+z7CqspLqTuNA2iF+n48MgARiEqCZMS/nKAQ0Q==" workbookSaltValue="kFQ10g8b9wV8HY8x/u5mqw==" workbookSpinCount="100000" lockStructure="1"/>
  <bookViews>
    <workbookView xWindow="-28910" yWindow="-110" windowWidth="29020" windowHeight="15820" xr2:uid="{00000000-000D-0000-FFFF-FFFF00000000}"/>
  </bookViews>
  <sheets>
    <sheet name="2-①" sheetId="16" r:id="rId1"/>
    <sheet name="【非表示】1‐⑦差し込み " sheetId="38" state="hidden" r:id="rId2"/>
    <sheet name="1-⑦" sheetId="39" r:id="rId3"/>
    <sheet name="【非表示】1‐⑧差し込み" sheetId="36" state="hidden" r:id="rId4"/>
    <sheet name="1-⑧" sheetId="37" r:id="rId5"/>
    <sheet name="2-③" sheetId="22" r:id="rId6"/>
    <sheet name="2-④" sheetId="31" r:id="rId7"/>
  </sheets>
  <externalReferences>
    <externalReference r:id="rId8"/>
    <externalReference r:id="rId9"/>
  </externalReferences>
  <definedNames>
    <definedName name="_xlnm._FilterDatabase" localSheetId="1" hidden="1">'【非表示】1‐⑦差し込み '!$J$1:$J$35</definedName>
    <definedName name="OLE_LINK2" localSheetId="0">'2-①'!$A$2</definedName>
    <definedName name="_xlnm.Print_Area" localSheetId="1">'【非表示】1‐⑦差し込み '!$B$1:$AB$19</definedName>
    <definedName name="_xlnm.Print_Area" localSheetId="3">【非表示】1‐⑧差し込み!$A$1:$AL$8</definedName>
    <definedName name="_xlnm.Print_Area" localSheetId="2">'1-⑦'!$A$1:$C$36</definedName>
    <definedName name="_xlnm.Print_Area" localSheetId="4">'1-⑧'!$A$1:$C$48</definedName>
    <definedName name="_xlnm.Print_Area" localSheetId="0">'2-①'!$A$1:$M$32</definedName>
    <definedName name="_xlnm.Print_Area" localSheetId="5">'2-③'!$A$1:$F$48</definedName>
    <definedName name="_xlnm.Print_Area" localSheetId="6">'2-④'!$A$1:$AA$166</definedName>
    <definedName name="岩手県">[1]!P_objCWTV4Pull[岩手県]</definedName>
    <definedName name="事業">[1]別紙様式第２様式２_任意事業実施計画書!$J$11:$J$13</definedName>
    <definedName name="青森県">[1]!P_objCWTV4Pull[青森県]</definedName>
    <definedName name="大阪府">[2]!P_objCWTV4Pull[大阪府]</definedName>
    <definedName name="北海道">[1]!P_objCWTV4Pull[北海道]</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9" l="1"/>
  <c r="B39" i="37"/>
  <c r="B20" i="39" l="1"/>
  <c r="B24" i="39"/>
  <c r="B6" i="39"/>
  <c r="B25" i="39"/>
  <c r="B27" i="39"/>
  <c r="B7" i="39"/>
  <c r="B22" i="39"/>
  <c r="B8" i="39"/>
  <c r="B23" i="39"/>
  <c r="B9" i="39"/>
  <c r="B10" i="39"/>
  <c r="B11" i="39"/>
  <c r="B12" i="39"/>
  <c r="B28" i="39"/>
  <c r="B14" i="39"/>
  <c r="B29" i="39"/>
  <c r="B30" i="39"/>
  <c r="B16" i="39"/>
  <c r="B31" i="39"/>
  <c r="B4" i="39"/>
  <c r="B18" i="39"/>
  <c r="B15" i="39"/>
  <c r="B3" i="39"/>
  <c r="B5" i="39"/>
  <c r="B9" i="37"/>
  <c r="B26" i="37"/>
  <c r="B40" i="37"/>
  <c r="B10" i="37"/>
  <c r="B27" i="37"/>
  <c r="B41" i="37"/>
  <c r="B11" i="37"/>
  <c r="B28" i="37"/>
  <c r="B42" i="37"/>
  <c r="B12" i="37"/>
  <c r="B29" i="37"/>
  <c r="B43" i="37"/>
  <c r="B16" i="37"/>
  <c r="B31" i="37"/>
  <c r="B44" i="37"/>
  <c r="B33" i="37"/>
  <c r="B21" i="37"/>
  <c r="B6" i="37"/>
  <c r="B36" i="37"/>
  <c r="B7" i="37"/>
  <c r="B23" i="37"/>
  <c r="B38" i="37"/>
  <c r="B17" i="37"/>
  <c r="B32" i="37"/>
  <c r="B3" i="37"/>
  <c r="B18" i="37"/>
  <c r="B4" i="37"/>
  <c r="B20" i="37"/>
  <c r="B34" i="37"/>
  <c r="B5" i="37"/>
  <c r="B35" i="37"/>
  <c r="B22" i="37"/>
  <c r="B8" i="37"/>
  <c r="B25" i="37"/>
  <c r="D10" i="31" l="1"/>
  <c r="C10" i="31" s="1"/>
  <c r="F4" i="22" l="1"/>
  <c r="M4" i="31"/>
  <c r="D16" i="31"/>
  <c r="C16" i="31" s="1"/>
  <c r="D14" i="31"/>
  <c r="C14" i="31" s="1"/>
  <c r="D12" i="31"/>
  <c r="D18" i="31"/>
  <c r="C18" i="31" s="1"/>
  <c r="D20" i="31"/>
  <c r="C20" i="31" s="1"/>
  <c r="D22" i="31"/>
  <c r="C22" i="31" s="1"/>
  <c r="D24" i="31"/>
  <c r="C24" i="31" s="1"/>
  <c r="D26" i="31"/>
  <c r="C26" i="31" s="1"/>
  <c r="D28" i="31"/>
  <c r="C28" i="31" s="1"/>
  <c r="D30" i="31"/>
  <c r="C30" i="31" s="1"/>
  <c r="D32" i="31"/>
  <c r="C32" i="31" s="1"/>
  <c r="D34" i="31"/>
  <c r="C34" i="31" s="1"/>
  <c r="D36" i="31"/>
  <c r="C36" i="31" s="1"/>
  <c r="D38" i="31"/>
  <c r="C38" i="31" s="1"/>
  <c r="D40" i="31"/>
  <c r="C40" i="31" s="1"/>
  <c r="D42" i="31"/>
  <c r="C42" i="31" s="1"/>
  <c r="D44" i="31"/>
  <c r="C44" i="31" s="1"/>
  <c r="D46" i="31"/>
  <c r="C46" i="31" s="1"/>
  <c r="D48" i="31"/>
  <c r="C48" i="31" s="1"/>
  <c r="D50" i="31"/>
  <c r="C50" i="31" s="1"/>
  <c r="D52" i="31"/>
  <c r="C52" i="31" s="1"/>
  <c r="D54" i="31"/>
  <c r="C54" i="31" s="1"/>
  <c r="D56" i="31"/>
  <c r="C56" i="31" s="1"/>
  <c r="D58" i="31"/>
  <c r="C58" i="31" s="1"/>
  <c r="D60" i="31"/>
  <c r="C60" i="31" s="1"/>
  <c r="D62" i="31"/>
  <c r="C62" i="31" s="1"/>
  <c r="D64" i="31"/>
  <c r="C64" i="31" s="1"/>
  <c r="D66" i="31"/>
  <c r="C66" i="31" s="1"/>
  <c r="D68" i="31"/>
  <c r="C68" i="31" s="1"/>
  <c r="D70" i="31"/>
  <c r="C70" i="31" s="1"/>
  <c r="D72" i="31"/>
  <c r="C72" i="31" s="1"/>
  <c r="D74" i="31"/>
  <c r="C74" i="31" s="1"/>
  <c r="D76" i="31"/>
  <c r="C76" i="31" s="1"/>
  <c r="D78" i="31"/>
  <c r="C78" i="31" s="1"/>
  <c r="D80" i="31"/>
  <c r="C80" i="31" s="1"/>
  <c r="D82" i="31"/>
  <c r="C82" i="31" s="1"/>
  <c r="D84" i="31"/>
  <c r="C84" i="31" s="1"/>
  <c r="D86" i="31"/>
  <c r="C86" i="31" s="1"/>
  <c r="D88" i="31"/>
  <c r="C88" i="31" s="1"/>
  <c r="D90" i="31"/>
  <c r="C90" i="31" s="1"/>
  <c r="D92" i="31"/>
  <c r="C92" i="31" s="1"/>
  <c r="D94" i="31"/>
  <c r="C94" i="31" s="1"/>
  <c r="D96" i="31"/>
  <c r="C96" i="31" s="1"/>
  <c r="D98" i="31"/>
  <c r="D100" i="31"/>
  <c r="C100" i="31" s="1"/>
  <c r="D102" i="31"/>
  <c r="C102" i="31" s="1"/>
  <c r="D104" i="31"/>
  <c r="C104" i="31" s="1"/>
  <c r="D106" i="31"/>
  <c r="C106" i="31" s="1"/>
  <c r="D108" i="31"/>
  <c r="C108" i="31" s="1"/>
  <c r="D110" i="31"/>
  <c r="C110" i="31" s="1"/>
  <c r="D112" i="31"/>
  <c r="C112" i="31" s="1"/>
  <c r="D114" i="31"/>
  <c r="C114" i="31" s="1"/>
  <c r="D116" i="31"/>
  <c r="C116" i="31" s="1"/>
  <c r="D118" i="31"/>
  <c r="C118" i="31" s="1"/>
  <c r="D120" i="31"/>
  <c r="C120" i="31" s="1"/>
  <c r="D122" i="31"/>
  <c r="C122" i="31" s="1"/>
  <c r="D124" i="31"/>
  <c r="C124" i="31" s="1"/>
  <c r="D126" i="31"/>
  <c r="C126" i="31" s="1"/>
  <c r="D128" i="31"/>
  <c r="C128" i="31" s="1"/>
  <c r="I131" i="31"/>
  <c r="I130" i="31"/>
  <c r="X129" i="31"/>
  <c r="Y129" i="31" s="1"/>
  <c r="U128" i="31" s="1"/>
  <c r="M129" i="31"/>
  <c r="X127" i="31"/>
  <c r="Y127" i="31" s="1"/>
  <c r="U126" i="31" s="1"/>
  <c r="M127" i="31"/>
  <c r="X125" i="31"/>
  <c r="Y125" i="31" s="1"/>
  <c r="U124" i="31" s="1"/>
  <c r="M125" i="31"/>
  <c r="X123" i="31"/>
  <c r="Y123" i="31" s="1"/>
  <c r="U122" i="31" s="1"/>
  <c r="M123" i="31"/>
  <c r="X121" i="31"/>
  <c r="Y121" i="31" s="1"/>
  <c r="U120" i="31" s="1"/>
  <c r="M121" i="31"/>
  <c r="X119" i="31"/>
  <c r="Y119" i="31" s="1"/>
  <c r="U118" i="31" s="1"/>
  <c r="M119" i="31"/>
  <c r="X117" i="31"/>
  <c r="Y117" i="31" s="1"/>
  <c r="U116" i="31" s="1"/>
  <c r="M117" i="31"/>
  <c r="X115" i="31"/>
  <c r="Y115" i="31" s="1"/>
  <c r="U114" i="31" s="1"/>
  <c r="M115" i="31"/>
  <c r="X113" i="31"/>
  <c r="Y113" i="31" s="1"/>
  <c r="U112" i="31" s="1"/>
  <c r="M113" i="31"/>
  <c r="X111" i="31"/>
  <c r="Y111" i="31" s="1"/>
  <c r="U110" i="31" s="1"/>
  <c r="M111" i="31"/>
  <c r="X109" i="31"/>
  <c r="Y109" i="31" s="1"/>
  <c r="U108" i="31" s="1"/>
  <c r="M109" i="31"/>
  <c r="X107" i="31"/>
  <c r="Y107" i="31" s="1"/>
  <c r="U106" i="31" s="1"/>
  <c r="M107" i="31"/>
  <c r="X105" i="31"/>
  <c r="Y105" i="31" s="1"/>
  <c r="U104" i="31" s="1"/>
  <c r="M105" i="31"/>
  <c r="X103" i="31"/>
  <c r="Y103" i="31" s="1"/>
  <c r="U102" i="31" s="1"/>
  <c r="M103" i="31"/>
  <c r="X101" i="31"/>
  <c r="Y101" i="31" s="1"/>
  <c r="U100" i="31" s="1"/>
  <c r="M101" i="31"/>
  <c r="X99" i="31"/>
  <c r="Y99" i="31" s="1"/>
  <c r="U98" i="31" s="1"/>
  <c r="M99" i="31"/>
  <c r="X97" i="31"/>
  <c r="Y97" i="31" s="1"/>
  <c r="U96" i="31" s="1"/>
  <c r="M97" i="31"/>
  <c r="X95" i="31"/>
  <c r="Y95" i="31" s="1"/>
  <c r="U94" i="31" s="1"/>
  <c r="M95" i="31"/>
  <c r="X93" i="31"/>
  <c r="Y93" i="31" s="1"/>
  <c r="U92" i="31" s="1"/>
  <c r="M93" i="31"/>
  <c r="X91" i="31"/>
  <c r="Y91" i="31" s="1"/>
  <c r="U90" i="31" s="1"/>
  <c r="M91" i="31"/>
  <c r="X89" i="31"/>
  <c r="Y89" i="31" s="1"/>
  <c r="U88" i="31" s="1"/>
  <c r="M89" i="31"/>
  <c r="X87" i="31"/>
  <c r="Y87" i="31" s="1"/>
  <c r="U86" i="31" s="1"/>
  <c r="M87" i="31"/>
  <c r="X85" i="31"/>
  <c r="Y85" i="31" s="1"/>
  <c r="U84" i="31" s="1"/>
  <c r="M85" i="31"/>
  <c r="X83" i="31"/>
  <c r="Y83" i="31" s="1"/>
  <c r="U82" i="31" s="1"/>
  <c r="M83" i="31"/>
  <c r="X81" i="31"/>
  <c r="Y81" i="31" s="1"/>
  <c r="U80" i="31" s="1"/>
  <c r="M81" i="31"/>
  <c r="X79" i="31"/>
  <c r="Y79" i="31" s="1"/>
  <c r="U78" i="31" s="1"/>
  <c r="M79" i="31"/>
  <c r="X77" i="31"/>
  <c r="Y77" i="31" s="1"/>
  <c r="U76" i="31" s="1"/>
  <c r="M77" i="31"/>
  <c r="X75" i="31"/>
  <c r="Y75" i="31" s="1"/>
  <c r="U74" i="31" s="1"/>
  <c r="M75" i="31"/>
  <c r="X73" i="31"/>
  <c r="Y73" i="31" s="1"/>
  <c r="U72" i="31" s="1"/>
  <c r="M73" i="31"/>
  <c r="X71" i="31"/>
  <c r="Y71" i="31" s="1"/>
  <c r="U70" i="31" s="1"/>
  <c r="M71" i="31"/>
  <c r="X69" i="31"/>
  <c r="Y69" i="31" s="1"/>
  <c r="U68" i="31" s="1"/>
  <c r="M69" i="31"/>
  <c r="X67" i="31"/>
  <c r="Y67" i="31" s="1"/>
  <c r="U66" i="31" s="1"/>
  <c r="M67" i="31"/>
  <c r="X65" i="31"/>
  <c r="Y65" i="31" s="1"/>
  <c r="U64" i="31" s="1"/>
  <c r="M65" i="31"/>
  <c r="X63" i="31"/>
  <c r="Y63" i="31" s="1"/>
  <c r="U62" i="31" s="1"/>
  <c r="M63" i="31"/>
  <c r="X61" i="31"/>
  <c r="Y61" i="31" s="1"/>
  <c r="U60" i="31" s="1"/>
  <c r="M61" i="31"/>
  <c r="X59" i="31"/>
  <c r="Y59" i="31" s="1"/>
  <c r="U58" i="31" s="1"/>
  <c r="M59" i="31"/>
  <c r="X57" i="31"/>
  <c r="Y57" i="31" s="1"/>
  <c r="U56" i="31" s="1"/>
  <c r="M57" i="31"/>
  <c r="X55" i="31"/>
  <c r="Y55" i="31" s="1"/>
  <c r="U54" i="31" s="1"/>
  <c r="M55" i="31"/>
  <c r="X53" i="31"/>
  <c r="Y53" i="31" s="1"/>
  <c r="U52" i="31" s="1"/>
  <c r="M53" i="31"/>
  <c r="X51" i="31"/>
  <c r="Y51" i="31" s="1"/>
  <c r="U50" i="31" s="1"/>
  <c r="M51" i="31"/>
  <c r="X49" i="31"/>
  <c r="Y49" i="31" s="1"/>
  <c r="U48" i="31" s="1"/>
  <c r="M49" i="31"/>
  <c r="X47" i="31"/>
  <c r="Y47" i="31" s="1"/>
  <c r="U46" i="31" s="1"/>
  <c r="M47" i="31"/>
  <c r="X45" i="31"/>
  <c r="Y45" i="31" s="1"/>
  <c r="U44" i="31" s="1"/>
  <c r="M45" i="31"/>
  <c r="X43" i="31"/>
  <c r="Y43" i="31" s="1"/>
  <c r="U42" i="31" s="1"/>
  <c r="M43" i="31"/>
  <c r="X41" i="31"/>
  <c r="Y41" i="31" s="1"/>
  <c r="U40" i="31" s="1"/>
  <c r="M41" i="31"/>
  <c r="X39" i="31"/>
  <c r="Y39" i="31" s="1"/>
  <c r="U38" i="31" s="1"/>
  <c r="M39" i="31"/>
  <c r="X37" i="31"/>
  <c r="Y37" i="31" s="1"/>
  <c r="U36" i="31" s="1"/>
  <c r="M37" i="31"/>
  <c r="X35" i="31"/>
  <c r="Y35" i="31" s="1"/>
  <c r="U34" i="31" s="1"/>
  <c r="M35" i="31"/>
  <c r="X33" i="31"/>
  <c r="Y33" i="31" s="1"/>
  <c r="U32" i="31" s="1"/>
  <c r="M33" i="31"/>
  <c r="X31" i="31"/>
  <c r="Y31" i="31" s="1"/>
  <c r="U30" i="31" s="1"/>
  <c r="M31" i="31"/>
  <c r="X29" i="31"/>
  <c r="Y29" i="31" s="1"/>
  <c r="U28" i="31" s="1"/>
  <c r="M29" i="31"/>
  <c r="X27" i="31"/>
  <c r="Y27" i="31" s="1"/>
  <c r="U26" i="31" s="1"/>
  <c r="M27" i="31"/>
  <c r="X25" i="31"/>
  <c r="Y25" i="31" s="1"/>
  <c r="U24" i="31" s="1"/>
  <c r="M25" i="31"/>
  <c r="X23" i="31"/>
  <c r="Y23" i="31" s="1"/>
  <c r="U22" i="31" s="1"/>
  <c r="M23" i="31"/>
  <c r="X21" i="31"/>
  <c r="Y21" i="31" s="1"/>
  <c r="U20" i="31" s="1"/>
  <c r="M21" i="31"/>
  <c r="X19" i="31"/>
  <c r="Y19" i="31" s="1"/>
  <c r="U18" i="31" s="1"/>
  <c r="M19" i="31"/>
  <c r="X17" i="31"/>
  <c r="Y17" i="31" s="1"/>
  <c r="U16" i="31" s="1"/>
  <c r="M17" i="31"/>
  <c r="X15" i="31"/>
  <c r="Y15" i="31" s="1"/>
  <c r="U14" i="31" s="1"/>
  <c r="M15" i="31"/>
  <c r="X13" i="31"/>
  <c r="Y13" i="31" s="1"/>
  <c r="U12" i="31" s="1"/>
  <c r="M13" i="31"/>
  <c r="X11" i="31"/>
  <c r="Y11" i="31" s="1"/>
  <c r="U10" i="31" s="1"/>
  <c r="M11" i="31"/>
  <c r="X9" i="31"/>
  <c r="Y9" i="31" s="1"/>
  <c r="U8" i="31" s="1"/>
  <c r="Z9" i="31" s="1"/>
  <c r="C98" i="31" l="1"/>
  <c r="AD12" i="31"/>
  <c r="B47" i="37"/>
  <c r="B35" i="39"/>
  <c r="B48" i="37"/>
  <c r="B36" i="39"/>
  <c r="AF12" i="31"/>
  <c r="C12" i="31"/>
  <c r="C130" i="31" s="1"/>
  <c r="P135" i="31"/>
  <c r="P134" i="31"/>
  <c r="P136" i="31"/>
  <c r="M54" i="31"/>
  <c r="M18" i="31"/>
  <c r="M90" i="31"/>
  <c r="M66" i="31"/>
  <c r="M126" i="31"/>
  <c r="M42" i="31"/>
  <c r="M114" i="31"/>
  <c r="Z31" i="31"/>
  <c r="M78" i="31"/>
  <c r="Z79" i="31"/>
  <c r="M102" i="31"/>
  <c r="Z103" i="31"/>
  <c r="B34" i="39" l="1"/>
  <c r="P137" i="31"/>
  <c r="B46" i="37"/>
  <c r="AG12" i="31"/>
  <c r="Z127" i="31"/>
  <c r="Z91" i="31"/>
  <c r="Z55" i="31"/>
  <c r="Z67" i="31"/>
  <c r="M30" i="31"/>
  <c r="Z43" i="31"/>
  <c r="Z19" i="31"/>
  <c r="Z115" i="31"/>
  <c r="Z37" i="31"/>
  <c r="M36" i="31"/>
  <c r="Z117" i="31"/>
  <c r="M116" i="31"/>
  <c r="Z29" i="31"/>
  <c r="M28" i="31"/>
  <c r="Z87" i="31"/>
  <c r="M86" i="31"/>
  <c r="M106" i="31"/>
  <c r="Z107" i="31"/>
  <c r="M94" i="31"/>
  <c r="Z95" i="31"/>
  <c r="M110" i="31"/>
  <c r="Z111" i="31"/>
  <c r="Z113" i="31"/>
  <c r="M112" i="31"/>
  <c r="M82" i="31"/>
  <c r="Z83" i="31"/>
  <c r="Z53" i="31"/>
  <c r="M52" i="31"/>
  <c r="Z21" i="31"/>
  <c r="M20" i="31"/>
  <c r="Z61" i="31"/>
  <c r="M60" i="31"/>
  <c r="M98" i="31"/>
  <c r="Z99" i="31"/>
  <c r="Z63" i="31"/>
  <c r="M62" i="31"/>
  <c r="M22" i="31"/>
  <c r="Z23" i="31"/>
  <c r="Z69" i="31"/>
  <c r="M68" i="31"/>
  <c r="Z17" i="31"/>
  <c r="M16" i="31"/>
  <c r="Z25" i="31"/>
  <c r="M24" i="31"/>
  <c r="Z13" i="31"/>
  <c r="M12" i="31"/>
  <c r="Z105" i="31"/>
  <c r="M104" i="31"/>
  <c r="M14" i="31"/>
  <c r="Z15" i="31"/>
  <c r="Z81" i="31"/>
  <c r="M80" i="31"/>
  <c r="M64" i="31"/>
  <c r="Z65" i="31"/>
  <c r="Z33" i="31"/>
  <c r="M32" i="31"/>
  <c r="Z85" i="31"/>
  <c r="M84" i="31"/>
  <c r="Z125" i="31"/>
  <c r="M124" i="31"/>
  <c r="M70" i="31"/>
  <c r="Z71" i="31"/>
  <c r="Z101" i="31"/>
  <c r="M100" i="31"/>
  <c r="M58" i="31"/>
  <c r="Z59" i="31"/>
  <c r="Z49" i="31"/>
  <c r="M48" i="31"/>
  <c r="Z89" i="31"/>
  <c r="M88" i="31"/>
  <c r="Z93" i="31"/>
  <c r="M92" i="31"/>
  <c r="Z41" i="31"/>
  <c r="M40" i="31"/>
  <c r="Z109" i="31"/>
  <c r="M108" i="31"/>
  <c r="M26" i="31"/>
  <c r="Z27" i="31"/>
  <c r="Z77" i="31"/>
  <c r="M76" i="31"/>
  <c r="Z45" i="31"/>
  <c r="M44" i="31"/>
  <c r="Z97" i="31"/>
  <c r="M96" i="31"/>
  <c r="M122" i="31"/>
  <c r="Z123" i="31"/>
  <c r="M118" i="31"/>
  <c r="Z119" i="31"/>
  <c r="Z57" i="31"/>
  <c r="M56" i="31"/>
  <c r="Z51" i="31"/>
  <c r="M50" i="31"/>
  <c r="Z39" i="31"/>
  <c r="M38" i="31"/>
  <c r="M34" i="31"/>
  <c r="Z35" i="31"/>
  <c r="Z121" i="31"/>
  <c r="M120" i="31"/>
  <c r="Z75" i="31"/>
  <c r="M74" i="31"/>
  <c r="Z73" i="31"/>
  <c r="M72" i="31"/>
  <c r="M46" i="31"/>
  <c r="Z47" i="31"/>
  <c r="M10" i="31"/>
  <c r="Z11" i="31"/>
  <c r="Z129" i="31"/>
  <c r="M128" i="31"/>
  <c r="Z131" i="31" l="1"/>
  <c r="E40" i="22" l="1"/>
  <c r="E37" i="22"/>
  <c r="E24" i="22"/>
  <c r="E22" i="22" s="1"/>
  <c r="E12" i="22"/>
  <c r="E7" i="22"/>
  <c r="E18" i="22" l="1"/>
  <c r="E44" i="22"/>
  <c r="E47" i="22"/>
  <c r="E48" i="22" l="1"/>
  <c r="D26" i="16" s="1"/>
  <c r="H1" i="16" l="1"/>
  <c r="E45" i="22" l="1"/>
  <c r="E46"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tc={F6B6DD81-0E2C-495D-A95B-8C01A2BFB55E}</author>
    <author>tc={D778D83E-936C-420C-8A3C-237ACC7DA491}</author>
    <author>tc={3E9F460E-6A51-4BB7-823C-0A6DE5847869}</author>
    <author>tc={352FC02D-9FE4-41A6-9243-888DF4134126}</author>
    <author>tc={64C47942-791C-4CE9-90AB-7A33C22095A9}</author>
    <author>tc={74B1BDF6-0E85-472B-9648-D0E0408A49A1}</author>
    <author>tc={7CB2F777-A403-4E74-9EDD-8A0A47CB6F3D}</author>
    <author>tc={A750C425-3028-4158-AEF5-C817840A7165}</author>
    <author>tc={8CA4DEE2-2B17-4EB6-BED4-A4884954D110}</author>
  </authors>
  <commentList>
    <comment ref="Z6" authorId="0" shapeId="0" xr:uid="{FD6B2FC0-F206-4AF0-B704-C7A6F6E6E04B}">
      <text>
        <r>
          <rPr>
            <b/>
            <sz val="9"/>
            <color indexed="81"/>
            <rFont val="MS P ゴシック"/>
            <family val="3"/>
            <charset val="128"/>
          </rPr>
          <t>作成者:</t>
        </r>
        <r>
          <rPr>
            <sz val="9"/>
            <color indexed="81"/>
            <rFont val="MS P ゴシック"/>
            <family val="3"/>
            <charset val="128"/>
          </rPr>
          <t xml:space="preserve">
Ｒ４申請書に基づき
修正
共用→専用</t>
        </r>
      </text>
    </comment>
    <comment ref="D10" authorId="1" shapeId="0" xr:uid="{F6B6DD81-0E2C-495D-A95B-8C01A2BFB55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F10" authorId="2" shapeId="0" xr:uid="{D778D83E-936C-420C-8A3C-237ACC7DA49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J12" authorId="3" shapeId="0" xr:uid="{3E9F460E-6A51-4BB7-823C-0A6DE584786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K12" authorId="4" shapeId="0" xr:uid="{352FC02D-9FE4-41A6-9243-888DF413412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D16" authorId="5" shapeId="0" xr:uid="{64C47942-791C-4CE9-90AB-7A33C22095A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F16" authorId="6" shapeId="0" xr:uid="{74B1BDF6-0E85-472B-9648-D0E0408A49A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O16" authorId="0" shapeId="0" xr:uid="{7442CC8C-1F42-426B-95B5-63CB0BA46727}">
      <text>
        <r>
          <rPr>
            <b/>
            <sz val="9"/>
            <color indexed="81"/>
            <rFont val="MS P ゴシック"/>
            <family val="3"/>
            <charset val="128"/>
          </rPr>
          <t>作成者:</t>
        </r>
        <r>
          <rPr>
            <sz val="9"/>
            <color indexed="81"/>
            <rFont val="MS P ゴシック"/>
            <family val="3"/>
            <charset val="128"/>
          </rPr>
          <t xml:space="preserve">
４世４０６号の
二種変更受理に基づき修正</t>
        </r>
      </text>
    </comment>
    <comment ref="P16" authorId="7" shapeId="0" xr:uid="{7CB2F777-A403-4E74-9EDD-8A0A47CB6F3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t>
      </text>
    </comment>
    <comment ref="W16" authorId="8" shapeId="0" xr:uid="{A750C425-3028-4158-AEF5-C817840A716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R７二種変より</t>
      </text>
    </comment>
    <comment ref="P19" authorId="9" shapeId="0" xr:uid="{8CA4DEE2-2B17-4EB6-BED4-A4884954D11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tc={B750C1A1-F0AF-4B62-9918-79D9A958B0BA}</author>
    <author>tc={A7CA4EB0-8724-4DC3-94CB-37F4BFB5279C}</author>
    <author>tc={80586587-C48F-4172-A1D7-F823BE074134}</author>
    <author>tc={49CF29CA-2477-4338-9B46-FAA4F3820EAA}</author>
    <author>tc={AA3551BE-252D-4E77-A762-91E868A0AB70}</author>
    <author>tc={DDA2F8A2-51DC-4CF3-9CB6-6220CBEE138D}</author>
    <author>tc={4387938C-3EC9-4D8A-B6C8-DD76815BA8D8}</author>
    <author>tc={D9B3CF30-6B3B-4461-8AF4-5FAE2EE3234E}</author>
    <author>tc={D783D771-E2DC-4CBC-9ADC-7017F9C3901C}</author>
    <author>tc={A37FD31B-A3EF-4D6A-88E0-4E2A1913CAE4}</author>
    <author>tc={46202C93-35C7-46BB-92D7-375BF74A31BA}</author>
    <author>tc={1B45D520-E563-4B52-A09E-C24FC4BA8C21}</author>
    <author>tc={0A826A57-D902-4FB7-8D0F-95E06CB23956}</author>
    <author>tc={0CE5D212-9D77-45C2-A155-DE4BDAA5657F}</author>
    <author>tc={F2C05BD3-AE6F-47B1-BB31-CAA29FA075CE}</author>
    <author>tc={56CC64F2-B9AD-4918-B9E4-D8418361B604}</author>
    <author>tc={33D2B49A-F634-49FE-8819-4727281DD3C7}</author>
    <author>tc={1F90091B-435E-4747-BD7B-262327FC1B66}</author>
    <author>tc={C948028C-9871-4B7B-AB9A-2D199F503413}</author>
  </authors>
  <commentList>
    <comment ref="F6" authorId="0" shapeId="0" xr:uid="{B750C1A1-F0AF-4B62-9918-79D9A958B0B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D7" authorId="1" shapeId="0" xr:uid="{A7CA4EB0-8724-4DC3-94CB-37F4BFB5279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F7" authorId="2" shapeId="0" xr:uid="{80586587-C48F-4172-A1D7-F823BE07413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G7" authorId="3" shapeId="0" xr:uid="{49CF29CA-2477-4338-9B46-FAA4F3820EA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N7" authorId="4" shapeId="0" xr:uid="{AA3551BE-252D-4E77-A762-91E868A0AB7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O7" authorId="5" shapeId="0" xr:uid="{DDA2F8A2-51DC-4CF3-9CB6-6220CBEE138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P7" authorId="6" shapeId="0" xr:uid="{4387938C-3EC9-4D8A-B6C8-DD76815BA8D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Q7" authorId="7" shapeId="0" xr:uid="{D9B3CF30-6B3B-4461-8AF4-5FAE2EE3234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R7" authorId="8" shapeId="0" xr:uid="{D783D771-E2DC-4CBC-9ADC-7017F9C3901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S7" authorId="9" shapeId="0" xr:uid="{A37FD31B-A3EF-4D6A-88E0-4E2A1913CAE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T7" authorId="10" shapeId="0" xr:uid="{46202C93-35C7-46BB-92D7-375BF74A31B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U7" authorId="11" shapeId="0" xr:uid="{1B45D520-E563-4B52-A09E-C24FC4BA8C2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V7" authorId="12" shapeId="0" xr:uid="{0A826A57-D902-4FB7-8D0F-95E06CB2395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W7" authorId="13" shapeId="0" xr:uid="{0CE5D212-9D77-45C2-A155-DE4BDAA5657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Y7" authorId="14" shapeId="0" xr:uid="{F2C05BD3-AE6F-47B1-BB31-CAA29FA075C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E7" authorId="15" shapeId="0" xr:uid="{56CC64F2-B9AD-4918-B9E4-D8418361B60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I7" authorId="16" shapeId="0" xr:uid="{33D2B49A-F634-49FE-8819-4727281DD3C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K7" authorId="17" shapeId="0" xr:uid="{1F90091B-435E-4747-BD7B-262327FC1B6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L7" authorId="18" shapeId="0" xr:uid="{C948028C-9871-4B7B-AB9A-2D199F50341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List>
</comments>
</file>

<file path=xl/sharedStrings.xml><?xml version="1.0" encoding="utf-8"?>
<sst xmlns="http://schemas.openxmlformats.org/spreadsheetml/2006/main" count="1534" uniqueCount="554">
  <si>
    <t>月</t>
    <rPh sb="0" eb="1">
      <t>ツキ</t>
    </rPh>
    <phoneticPr fontId="4"/>
  </si>
  <si>
    <t>世田谷区長　あて</t>
  </si>
  <si>
    <t>記</t>
  </si>
  <si>
    <t>８　同意事項</t>
  </si>
  <si>
    <t>申請者</t>
    <phoneticPr fontId="4"/>
  </si>
  <si>
    <t>　　　　　　　　　　　　　　　　　</t>
    <phoneticPr fontId="4"/>
  </si>
  <si>
    <t>　　　　　　　　　　　　　　　　　　　　</t>
    <phoneticPr fontId="4"/>
  </si>
  <si>
    <t>名称</t>
    <phoneticPr fontId="4"/>
  </si>
  <si>
    <t>　　　　　　　　　　　　　　　　　　　　　</t>
    <phoneticPr fontId="4"/>
  </si>
  <si>
    <t>所在地</t>
    <phoneticPr fontId="4"/>
  </si>
  <si>
    <t>　　　　　　　　　　　　　　　　　　　　　　　　　　　　　　</t>
    <phoneticPr fontId="4"/>
  </si>
  <si>
    <t>代表者名</t>
    <rPh sb="0" eb="4">
      <t>ダイヒョウシャメイ</t>
    </rPh>
    <phoneticPr fontId="4"/>
  </si>
  <si>
    <t>２　補助事業の目的　　</t>
    <phoneticPr fontId="4"/>
  </si>
  <si>
    <t>別紙、補助事業執行計画書記載のとおり</t>
    <phoneticPr fontId="4"/>
  </si>
  <si>
    <t>１　補助事業の名称　　</t>
    <phoneticPr fontId="4"/>
  </si>
  <si>
    <t>３　補助事業の内容　　</t>
    <phoneticPr fontId="4"/>
  </si>
  <si>
    <t>５　補助事業完了予定日　　　　　</t>
    <phoneticPr fontId="4"/>
  </si>
  <si>
    <t>円</t>
    <rPh sb="0" eb="1">
      <t>エン</t>
    </rPh>
    <phoneticPr fontId="4"/>
  </si>
  <si>
    <t>６　補助金交付申請額</t>
    <phoneticPr fontId="4"/>
  </si>
  <si>
    <t>７　補助金交付申請額の算出基礎　　</t>
    <phoneticPr fontId="4"/>
  </si>
  <si>
    <t>別紙、補助事業計算書及び収支計画書記載のとおり</t>
    <phoneticPr fontId="4"/>
  </si>
  <si>
    <t>第１号様式(第６条関係)</t>
  </si>
  <si>
    <t>４　補助事業の配分及び使用方法　</t>
    <phoneticPr fontId="4"/>
  </si>
  <si>
    <t>▼選択肢</t>
  </si>
  <si>
    <t>名</t>
    <rPh sb="0" eb="1">
      <t>メイ</t>
    </rPh>
    <phoneticPr fontId="4"/>
  </si>
  <si>
    <t>施設名：</t>
    <rPh sb="0" eb="2">
      <t>シセツ</t>
    </rPh>
    <rPh sb="2" eb="3">
      <t>メイ</t>
    </rPh>
    <phoneticPr fontId="9"/>
  </si>
  <si>
    <t>（収入）</t>
    <rPh sb="1" eb="3">
      <t>シュウニュウ</t>
    </rPh>
    <phoneticPr fontId="9"/>
  </si>
  <si>
    <t>（単位：円）</t>
    <phoneticPr fontId="9"/>
  </si>
  <si>
    <t>区　　　　　　　分</t>
    <rPh sb="0" eb="1">
      <t>ク</t>
    </rPh>
    <rPh sb="8" eb="9">
      <t>ブン</t>
    </rPh>
    <phoneticPr fontId="9"/>
  </si>
  <si>
    <t>備考</t>
    <rPh sb="0" eb="2">
      <t>ビコウ</t>
    </rPh>
    <phoneticPr fontId="9"/>
  </si>
  <si>
    <t>収入</t>
    <rPh sb="0" eb="2">
      <t>シュウニュウ</t>
    </rPh>
    <phoneticPr fontId="9"/>
  </si>
  <si>
    <t>←自動計算されます。</t>
    <rPh sb="1" eb="3">
      <t>ジドウ</t>
    </rPh>
    <rPh sb="3" eb="5">
      <t>ケイサン</t>
    </rPh>
    <phoneticPr fontId="4"/>
  </si>
  <si>
    <t>利用料収入</t>
    <rPh sb="0" eb="3">
      <t>リヨウリョウ</t>
    </rPh>
    <rPh sb="3" eb="5">
      <t>シュウニュウ</t>
    </rPh>
    <phoneticPr fontId="9"/>
  </si>
  <si>
    <t>その他</t>
    <rPh sb="2" eb="3">
      <t>タ</t>
    </rPh>
    <phoneticPr fontId="9"/>
  </si>
  <si>
    <t>寄付金収入</t>
    <rPh sb="0" eb="3">
      <t>キフキン</t>
    </rPh>
    <rPh sb="3" eb="5">
      <t>シュウニュウ</t>
    </rPh>
    <phoneticPr fontId="9"/>
  </si>
  <si>
    <t>雑収入</t>
    <rPh sb="0" eb="1">
      <t>ザツ</t>
    </rPh>
    <rPh sb="1" eb="3">
      <t>シュウニュウ</t>
    </rPh>
    <phoneticPr fontId="9"/>
  </si>
  <si>
    <t>借入金</t>
    <rPh sb="0" eb="2">
      <t>カリイレ</t>
    </rPh>
    <rPh sb="2" eb="3">
      <t>キン</t>
    </rPh>
    <phoneticPr fontId="9"/>
  </si>
  <si>
    <t>自己資金</t>
    <rPh sb="0" eb="2">
      <t>ジコ</t>
    </rPh>
    <rPh sb="2" eb="4">
      <t>シキン</t>
    </rPh>
    <phoneticPr fontId="9"/>
  </si>
  <si>
    <t>他事業繰入金</t>
    <rPh sb="0" eb="2">
      <t>タジ</t>
    </rPh>
    <rPh sb="2" eb="3">
      <t>ギョウ</t>
    </rPh>
    <rPh sb="3" eb="5">
      <t>クリイレ</t>
    </rPh>
    <rPh sb="5" eb="6">
      <t>キン</t>
    </rPh>
    <phoneticPr fontId="9"/>
  </si>
  <si>
    <t>（支出）</t>
    <rPh sb="1" eb="3">
      <t>シシュツ</t>
    </rPh>
    <phoneticPr fontId="9"/>
  </si>
  <si>
    <t>支出</t>
    <rPh sb="0" eb="2">
      <t>シシュツ</t>
    </rPh>
    <phoneticPr fontId="9"/>
  </si>
  <si>
    <t>福利厚生費</t>
    <rPh sb="0" eb="2">
      <t>フクリ</t>
    </rPh>
    <rPh sb="2" eb="4">
      <t>コウセイ</t>
    </rPh>
    <rPh sb="4" eb="5">
      <t>ヒ</t>
    </rPh>
    <phoneticPr fontId="9"/>
  </si>
  <si>
    <t>交通費</t>
    <rPh sb="0" eb="3">
      <t>コウツウヒ</t>
    </rPh>
    <phoneticPr fontId="9"/>
  </si>
  <si>
    <t>光熱水費</t>
    <rPh sb="0" eb="2">
      <t>コウネツ</t>
    </rPh>
    <phoneticPr fontId="9"/>
  </si>
  <si>
    <t>通信費</t>
    <rPh sb="0" eb="3">
      <t>ツウシンヒ</t>
    </rPh>
    <phoneticPr fontId="9"/>
  </si>
  <si>
    <t>印刷製本費</t>
    <rPh sb="0" eb="2">
      <t>インサツ</t>
    </rPh>
    <rPh sb="2" eb="4">
      <t>セイホン</t>
    </rPh>
    <rPh sb="4" eb="5">
      <t>ヒ</t>
    </rPh>
    <phoneticPr fontId="9"/>
  </si>
  <si>
    <t>消耗品費</t>
    <rPh sb="0" eb="2">
      <t>ショウモウ</t>
    </rPh>
    <rPh sb="2" eb="3">
      <t>ヒン</t>
    </rPh>
    <rPh sb="3" eb="4">
      <t>ヒ</t>
    </rPh>
    <phoneticPr fontId="9"/>
  </si>
  <si>
    <t>研修費</t>
    <rPh sb="0" eb="2">
      <t>ケンシュウ</t>
    </rPh>
    <rPh sb="2" eb="3">
      <t>ヒ</t>
    </rPh>
    <phoneticPr fontId="9"/>
  </si>
  <si>
    <t>修繕費</t>
    <rPh sb="0" eb="2">
      <t>シュウゼン</t>
    </rPh>
    <rPh sb="2" eb="3">
      <t>ヒ</t>
    </rPh>
    <phoneticPr fontId="9"/>
  </si>
  <si>
    <t>保険料</t>
    <rPh sb="0" eb="2">
      <t>ホケン</t>
    </rPh>
    <rPh sb="2" eb="3">
      <t>リョウ</t>
    </rPh>
    <phoneticPr fontId="9"/>
  </si>
  <si>
    <t>器具什器費</t>
    <rPh sb="0" eb="2">
      <t>キグ</t>
    </rPh>
    <rPh sb="2" eb="4">
      <t>ジュウキ</t>
    </rPh>
    <rPh sb="4" eb="5">
      <t>ヒ</t>
    </rPh>
    <phoneticPr fontId="9"/>
  </si>
  <si>
    <t>手数料</t>
    <rPh sb="0" eb="2">
      <t>テスウ</t>
    </rPh>
    <rPh sb="2" eb="3">
      <t>リョウ</t>
    </rPh>
    <phoneticPr fontId="9"/>
  </si>
  <si>
    <t>賃借料</t>
    <rPh sb="0" eb="2">
      <t>チンシャク</t>
    </rPh>
    <rPh sb="2" eb="3">
      <t>リョウ</t>
    </rPh>
    <phoneticPr fontId="9"/>
  </si>
  <si>
    <t>開設準備費</t>
    <rPh sb="0" eb="2">
      <t>カイセツ</t>
    </rPh>
    <rPh sb="2" eb="4">
      <t>ジュンビ</t>
    </rPh>
    <rPh sb="4" eb="5">
      <t>ヒ</t>
    </rPh>
    <phoneticPr fontId="9"/>
  </si>
  <si>
    <t>施設整備費</t>
    <rPh sb="0" eb="2">
      <t>シセツ</t>
    </rPh>
    <rPh sb="2" eb="5">
      <t>セイビヒ</t>
    </rPh>
    <phoneticPr fontId="9"/>
  </si>
  <si>
    <t>物品購入費</t>
    <rPh sb="0" eb="2">
      <t>ブッピン</t>
    </rPh>
    <rPh sb="2" eb="5">
      <t>コウニュウヒ</t>
    </rPh>
    <rPh sb="4" eb="5">
      <t>ヒ</t>
    </rPh>
    <phoneticPr fontId="9"/>
  </si>
  <si>
    <t>収入(２)－支出(３)</t>
    <rPh sb="0" eb="2">
      <t>シュウニュウ</t>
    </rPh>
    <rPh sb="6" eb="8">
      <t>シシュツ</t>
    </rPh>
    <phoneticPr fontId="9"/>
  </si>
  <si>
    <t>補助金(１)－支出(３)</t>
    <rPh sb="0" eb="3">
      <t>ホジョキン</t>
    </rPh>
    <rPh sb="7" eb="9">
      <t>シシュツ</t>
    </rPh>
    <phoneticPr fontId="9"/>
  </si>
  <si>
    <t>補助基準額(４)</t>
    <rPh sb="0" eb="2">
      <t>ホジョ</t>
    </rPh>
    <rPh sb="2" eb="4">
      <t>キジュン</t>
    </rPh>
    <rPh sb="4" eb="5">
      <t>ガク</t>
    </rPh>
    <phoneticPr fontId="4"/>
  </si>
  <si>
    <t>補助金申請額
※(３)と(４)を比較して少ないほうの額</t>
    <rPh sb="0" eb="2">
      <t>ホジョ</t>
    </rPh>
    <rPh sb="2" eb="3">
      <t>キン</t>
    </rPh>
    <rPh sb="3" eb="6">
      <t>シンセイガク</t>
    </rPh>
    <rPh sb="5" eb="6">
      <t>ガク</t>
    </rPh>
    <rPh sb="16" eb="18">
      <t>ヒカク</t>
    </rPh>
    <rPh sb="20" eb="21">
      <t>スク</t>
    </rPh>
    <rPh sb="26" eb="27">
      <t>ガク</t>
    </rPh>
    <phoneticPr fontId="4"/>
  </si>
  <si>
    <t>通し番号</t>
    <rPh sb="0" eb="1">
      <t>トオ</t>
    </rPh>
    <rPh sb="2" eb="4">
      <t>バンゴウ</t>
    </rPh>
    <phoneticPr fontId="9"/>
  </si>
  <si>
    <t>区分
（責任者に○）</t>
    <rPh sb="0" eb="2">
      <t>クブン</t>
    </rPh>
    <rPh sb="4" eb="7">
      <t>セキニンシャ</t>
    </rPh>
    <phoneticPr fontId="9"/>
  </si>
  <si>
    <t>氏　名</t>
    <rPh sb="0" eb="1">
      <t>シ</t>
    </rPh>
    <rPh sb="2" eb="3">
      <t>メイ</t>
    </rPh>
    <phoneticPr fontId="9"/>
  </si>
  <si>
    <t>勤務形態</t>
    <rPh sb="0" eb="2">
      <t>キンム</t>
    </rPh>
    <rPh sb="2" eb="4">
      <t>ケイタイ</t>
    </rPh>
    <phoneticPr fontId="9"/>
  </si>
  <si>
    <t>職務内容</t>
    <rPh sb="0" eb="2">
      <t>ショクム</t>
    </rPh>
    <rPh sb="2" eb="4">
      <t>ナイヨウ</t>
    </rPh>
    <phoneticPr fontId="9"/>
  </si>
  <si>
    <t>主な資格</t>
    <rPh sb="0" eb="1">
      <t>オモ</t>
    </rPh>
    <rPh sb="2" eb="4">
      <t>シカク</t>
    </rPh>
    <phoneticPr fontId="9"/>
  </si>
  <si>
    <t>勤務時間等</t>
    <rPh sb="0" eb="2">
      <t>キンム</t>
    </rPh>
    <rPh sb="2" eb="4">
      <t>ジカン</t>
    </rPh>
    <rPh sb="4" eb="5">
      <t>トウ</t>
    </rPh>
    <phoneticPr fontId="9"/>
  </si>
  <si>
    <t>休憩時間</t>
    <rPh sb="0" eb="2">
      <t>キュウケイ</t>
    </rPh>
    <rPh sb="2" eb="4">
      <t>ジカン</t>
    </rPh>
    <phoneticPr fontId="9"/>
  </si>
  <si>
    <t>1日あたり</t>
    <rPh sb="1" eb="2">
      <t>ニチ</t>
    </rPh>
    <phoneticPr fontId="9"/>
  </si>
  <si>
    <t>1か月あたり</t>
    <rPh sb="2" eb="3">
      <t>ゲツ</t>
    </rPh>
    <phoneticPr fontId="9"/>
  </si>
  <si>
    <t>(記入例)</t>
    <rPh sb="1" eb="3">
      <t>キニュウ</t>
    </rPh>
    <rPh sb="3" eb="4">
      <t>レイ</t>
    </rPh>
    <phoneticPr fontId="9"/>
  </si>
  <si>
    <t>○</t>
    <phoneticPr fontId="9"/>
  </si>
  <si>
    <t>東京　太郎</t>
    <rPh sb="0" eb="2">
      <t>トウキョウ</t>
    </rPh>
    <rPh sb="3" eb="5">
      <t>タロウ</t>
    </rPh>
    <phoneticPr fontId="9"/>
  </si>
  <si>
    <t>有</t>
    <phoneticPr fontId="9"/>
  </si>
  <si>
    <t>月２０ 日、１日７時間</t>
    <rPh sb="0" eb="1">
      <t>ツキ</t>
    </rPh>
    <rPh sb="4" eb="5">
      <t>ニチ</t>
    </rPh>
    <rPh sb="7" eb="8">
      <t>ニチ</t>
    </rPh>
    <rPh sb="9" eb="11">
      <t>ジカン</t>
    </rPh>
    <phoneticPr fontId="9"/>
  </si>
  <si>
    <t>月</t>
    <rPh sb="0" eb="1">
      <t>ツキ</t>
    </rPh>
    <phoneticPr fontId="9"/>
  </si>
  <si>
    <t>日</t>
    <rPh sb="0" eb="1">
      <t>ニチ</t>
    </rPh>
    <phoneticPr fontId="9"/>
  </si>
  <si>
    <t>、</t>
    <phoneticPr fontId="9"/>
  </si>
  <si>
    <t>1日</t>
    <rPh sb="1" eb="2">
      <t>ニチ</t>
    </rPh>
    <phoneticPr fontId="9"/>
  </si>
  <si>
    <t>時間</t>
    <rPh sb="0" eb="2">
      <t>ジカン</t>
    </rPh>
    <phoneticPr fontId="9"/>
  </si>
  <si>
    <t>経験年数　１２年</t>
  </si>
  <si>
    <t>１０：００～１７：００</t>
    <phoneticPr fontId="9"/>
  </si>
  <si>
    <t>9：30</t>
    <phoneticPr fontId="9"/>
  </si>
  <si>
    <t>～</t>
    <phoneticPr fontId="9"/>
  </si>
  <si>
    <t>15：30</t>
    <phoneticPr fontId="9"/>
  </si>
  <si>
    <t>0：30</t>
    <phoneticPr fontId="9"/>
  </si>
  <si>
    <t>（注１） １人ずつ記入すること。</t>
    <rPh sb="6" eb="7">
      <t>ニン</t>
    </rPh>
    <rPh sb="9" eb="11">
      <t>キニュウ</t>
    </rPh>
    <phoneticPr fontId="9"/>
  </si>
  <si>
    <t>　</t>
    <phoneticPr fontId="9"/>
  </si>
  <si>
    <t>令和</t>
    <rPh sb="0" eb="2">
      <t>レイワ</t>
    </rPh>
    <phoneticPr fontId="4"/>
  </si>
  <si>
    <t>年</t>
    <rPh sb="0" eb="1">
      <t>トシ</t>
    </rPh>
    <phoneticPr fontId="4"/>
  </si>
  <si>
    <t>日</t>
    <rPh sb="0" eb="1">
      <t>ヒ</t>
    </rPh>
    <phoneticPr fontId="4"/>
  </si>
  <si>
    <t>令和</t>
    <phoneticPr fontId="4"/>
  </si>
  <si>
    <t>（１）当該補助金の交付が暴力団の組織としての活動を助長し、又は暴力団の組織としての運営に資する
　　　こととなるおそれがあるときは、世田谷区暴力団排除活動推進条例第８条の規定により交付決定が
　　　なされないこと、また、交付決定が取り消されることに依存はありません。</t>
    <phoneticPr fontId="4"/>
  </si>
  <si>
    <t>（２）申請者等が暴力団員でないことを確認するために、世田谷区長が世田谷区暴力団排除活動推進条例
　　　第１０条の規定により、必要に応じて本申請書の内容を警察署その他関係機関の長に提供すること
　　　に同意します。</t>
    <phoneticPr fontId="4"/>
  </si>
  <si>
    <t>←入力しないでください。</t>
    <rPh sb="1" eb="3">
      <t>ニュウリョク</t>
    </rPh>
    <phoneticPr fontId="4"/>
  </si>
  <si>
    <t>年度世田谷区ほっとステイ事業運営費補助金交付申請書</t>
    <phoneticPr fontId="4"/>
  </si>
  <si>
    <t>　世田谷区ほっとステイ事業運営費補助金の交付を受けたいので、関係書類を添えて、下記のとおり申請いたします。</t>
    <phoneticPr fontId="4"/>
  </si>
  <si>
    <t>世田谷区ほっとステイ事業</t>
    <phoneticPr fontId="4"/>
  </si>
  <si>
    <t>地域の子育て家庭の支援のために児童の一時預かりを実施し、もって子育て家庭の生活の安定と福祉の向上を図ること</t>
    <phoneticPr fontId="4"/>
  </si>
  <si>
    <t>区ほっと補助額（１）</t>
    <phoneticPr fontId="9"/>
  </si>
  <si>
    <t>２－③</t>
    <phoneticPr fontId="4"/>
  </si>
  <si>
    <t>支出計(３)</t>
    <rPh sb="0" eb="2">
      <t>シシュツ</t>
    </rPh>
    <rPh sb="2" eb="3">
      <t>ケイ</t>
    </rPh>
    <phoneticPr fontId="9"/>
  </si>
  <si>
    <t>利用者負担軽減分</t>
    <rPh sb="0" eb="8">
      <t>リヨウシャフタンケイゲンブン</t>
    </rPh>
    <phoneticPr fontId="4"/>
  </si>
  <si>
    <t>家賃</t>
    <rPh sb="0" eb="2">
      <t>ヤチン</t>
    </rPh>
    <phoneticPr fontId="4"/>
  </si>
  <si>
    <t>報償費</t>
    <rPh sb="0" eb="3">
      <t>ホウショウヒ</t>
    </rPh>
    <phoneticPr fontId="9"/>
  </si>
  <si>
    <t>運営費</t>
    <rPh sb="0" eb="3">
      <t>ウンエイヒ</t>
    </rPh>
    <phoneticPr fontId="4"/>
  </si>
  <si>
    <t>人件費</t>
    <rPh sb="0" eb="3">
      <t>ジンケンヒ</t>
    </rPh>
    <phoneticPr fontId="4"/>
  </si>
  <si>
    <t>利用者負担軽減分</t>
    <rPh sb="0" eb="7">
      <t>リヨウシャフタンケイゲン</t>
    </rPh>
    <rPh sb="7" eb="8">
      <t>ブン</t>
    </rPh>
    <phoneticPr fontId="4"/>
  </si>
  <si>
    <t>開設準備経費</t>
    <phoneticPr fontId="9"/>
  </si>
  <si>
    <t>★グレーの箇所は記入不要です。</t>
    <rPh sb="5" eb="7">
      <t>カショ</t>
    </rPh>
    <rPh sb="8" eb="10">
      <t>キニュウ</t>
    </rPh>
    <rPh sb="10" eb="12">
      <t>フヨウ</t>
    </rPh>
    <phoneticPr fontId="4"/>
  </si>
  <si>
    <t>ほっとステイ補助事業計算書及び収支計画書</t>
    <phoneticPr fontId="9"/>
  </si>
  <si>
    <t>事業に係る収入合計（２）</t>
    <phoneticPr fontId="4"/>
  </si>
  <si>
    <t>施設名</t>
    <phoneticPr fontId="4"/>
  </si>
  <si>
    <t>施設所在地</t>
    <phoneticPr fontId="4"/>
  </si>
  <si>
    <t>運営費</t>
    <rPh sb="0" eb="3">
      <t>ウンエイヒ</t>
    </rPh>
    <phoneticPr fontId="9"/>
  </si>
  <si>
    <t>施設ID</t>
    <rPh sb="0" eb="2">
      <t>シセツ</t>
    </rPh>
    <phoneticPr fontId="4"/>
  </si>
  <si>
    <t>施設名</t>
    <rPh sb="0" eb="2">
      <t>シセツ</t>
    </rPh>
    <rPh sb="2" eb="3">
      <t>メイ</t>
    </rPh>
    <phoneticPr fontId="4"/>
  </si>
  <si>
    <t>事業主</t>
    <rPh sb="0" eb="3">
      <t>ジギョウヌシ</t>
    </rPh>
    <phoneticPr fontId="4"/>
  </si>
  <si>
    <t>事業実施所在地</t>
    <rPh sb="0" eb="2">
      <t>ジギョウ</t>
    </rPh>
    <rPh sb="2" eb="4">
      <t>ジッシ</t>
    </rPh>
    <rPh sb="4" eb="7">
      <t>ショザイチ</t>
    </rPh>
    <phoneticPr fontId="4"/>
  </si>
  <si>
    <t>電話番号</t>
    <rPh sb="0" eb="2">
      <t>デンワ</t>
    </rPh>
    <rPh sb="2" eb="4">
      <t>バンゴウ</t>
    </rPh>
    <phoneticPr fontId="4"/>
  </si>
  <si>
    <t>事業開始年月日</t>
    <rPh sb="0" eb="2">
      <t>ジギョウ</t>
    </rPh>
    <rPh sb="2" eb="4">
      <t>カイシ</t>
    </rPh>
    <rPh sb="4" eb="7">
      <t>ネンガッピ</t>
    </rPh>
    <phoneticPr fontId="4"/>
  </si>
  <si>
    <t>事業実施形態</t>
    <rPh sb="0" eb="2">
      <t>ジギョウ</t>
    </rPh>
    <rPh sb="2" eb="4">
      <t>ジッシ</t>
    </rPh>
    <rPh sb="4" eb="6">
      <t>ケイタイ</t>
    </rPh>
    <phoneticPr fontId="4"/>
  </si>
  <si>
    <t>週の開設日数</t>
    <rPh sb="0" eb="1">
      <t>シュウ</t>
    </rPh>
    <rPh sb="2" eb="4">
      <t>カイセツ</t>
    </rPh>
    <rPh sb="4" eb="6">
      <t>ニッスウ</t>
    </rPh>
    <phoneticPr fontId="4"/>
  </si>
  <si>
    <t>開設日</t>
    <rPh sb="0" eb="2">
      <t>カイセツ</t>
    </rPh>
    <rPh sb="2" eb="3">
      <t>ヒ</t>
    </rPh>
    <phoneticPr fontId="4"/>
  </si>
  <si>
    <t>開設時間</t>
    <rPh sb="0" eb="2">
      <t>カイセツ</t>
    </rPh>
    <rPh sb="2" eb="4">
      <t>ジカン</t>
    </rPh>
    <phoneticPr fontId="4"/>
  </si>
  <si>
    <t>開設時間合計</t>
    <rPh sb="0" eb="2">
      <t>カイセツ</t>
    </rPh>
    <rPh sb="2" eb="4">
      <t>ジカン</t>
    </rPh>
    <rPh sb="4" eb="6">
      <t>ゴウケイ</t>
    </rPh>
    <phoneticPr fontId="4"/>
  </si>
  <si>
    <t>対象児童</t>
    <rPh sb="0" eb="2">
      <t>タイショウ</t>
    </rPh>
    <rPh sb="2" eb="4">
      <t>ジドウ</t>
    </rPh>
    <phoneticPr fontId="4"/>
  </si>
  <si>
    <t>利用定員</t>
    <rPh sb="0" eb="2">
      <t>リヨウ</t>
    </rPh>
    <rPh sb="2" eb="4">
      <t>テイイン</t>
    </rPh>
    <phoneticPr fontId="4"/>
  </si>
  <si>
    <t>種別（戸建てなど）</t>
    <rPh sb="0" eb="2">
      <t>シュベツ</t>
    </rPh>
    <rPh sb="3" eb="5">
      <t>コダ</t>
    </rPh>
    <phoneticPr fontId="4"/>
  </si>
  <si>
    <t>規模（何階建）</t>
    <rPh sb="0" eb="2">
      <t>キボ</t>
    </rPh>
    <rPh sb="3" eb="6">
      <t>ナンカイダ</t>
    </rPh>
    <phoneticPr fontId="4"/>
  </si>
  <si>
    <t>持ち家・賃貸</t>
    <rPh sb="0" eb="1">
      <t>モ</t>
    </rPh>
    <rPh sb="2" eb="3">
      <t>イエ</t>
    </rPh>
    <rPh sb="4" eb="6">
      <t>チンタイ</t>
    </rPh>
    <phoneticPr fontId="4"/>
  </si>
  <si>
    <t>階数</t>
    <rPh sb="0" eb="2">
      <t>カイスウ</t>
    </rPh>
    <phoneticPr fontId="4"/>
  </si>
  <si>
    <t>室数</t>
    <rPh sb="0" eb="1">
      <t>シツ</t>
    </rPh>
    <rPh sb="1" eb="2">
      <t>スウ</t>
    </rPh>
    <phoneticPr fontId="4"/>
  </si>
  <si>
    <t>広さ</t>
    <rPh sb="0" eb="1">
      <t>ヒロ</t>
    </rPh>
    <phoneticPr fontId="4"/>
  </si>
  <si>
    <t>専用スペース広さ</t>
    <rPh sb="0" eb="2">
      <t>センヨウ</t>
    </rPh>
    <rPh sb="6" eb="7">
      <t>ヒロ</t>
    </rPh>
    <phoneticPr fontId="4"/>
  </si>
  <si>
    <t>流し台</t>
    <rPh sb="0" eb="1">
      <t>ナガ</t>
    </rPh>
    <rPh sb="2" eb="3">
      <t>ダイ</t>
    </rPh>
    <phoneticPr fontId="4"/>
  </si>
  <si>
    <t>ベビーベッド等</t>
    <rPh sb="6" eb="7">
      <t>トウ</t>
    </rPh>
    <phoneticPr fontId="4"/>
  </si>
  <si>
    <t>トイレ</t>
    <phoneticPr fontId="4"/>
  </si>
  <si>
    <t>手洗い</t>
    <rPh sb="0" eb="2">
      <t>テアラ</t>
    </rPh>
    <phoneticPr fontId="4"/>
  </si>
  <si>
    <t>電話</t>
    <rPh sb="0" eb="2">
      <t>デンワ</t>
    </rPh>
    <phoneticPr fontId="4"/>
  </si>
  <si>
    <t>入力</t>
    <rPh sb="0" eb="2">
      <t>ニュウリョク</t>
    </rPh>
    <phoneticPr fontId="4"/>
  </si>
  <si>
    <t>2点</t>
    <rPh sb="1" eb="2">
      <t>テン</t>
    </rPh>
    <phoneticPr fontId="4"/>
  </si>
  <si>
    <t>T3U7V1</t>
  </si>
  <si>
    <t>生活クラブ子育て広場ぶらんこ</t>
    <rPh sb="0" eb="2">
      <t>セイカツ</t>
    </rPh>
    <rPh sb="5" eb="7">
      <t>コソダ</t>
    </rPh>
    <rPh sb="8" eb="10">
      <t>ヒロバ</t>
    </rPh>
    <phoneticPr fontId="4"/>
  </si>
  <si>
    <t>生活クラブ生活協同組合</t>
    <rPh sb="0" eb="2">
      <t>セイカツ</t>
    </rPh>
    <rPh sb="5" eb="7">
      <t>セイカツ</t>
    </rPh>
    <rPh sb="7" eb="9">
      <t>キョウドウ</t>
    </rPh>
    <rPh sb="9" eb="11">
      <t>クミアイ</t>
    </rPh>
    <phoneticPr fontId="4"/>
  </si>
  <si>
    <t>世田谷区宮坂3-13-13</t>
    <rPh sb="0" eb="4">
      <t>セタガヤク</t>
    </rPh>
    <rPh sb="4" eb="6">
      <t>ミヤサカ</t>
    </rPh>
    <phoneticPr fontId="4"/>
  </si>
  <si>
    <t>03-5426-5214</t>
    <phoneticPr fontId="4"/>
  </si>
  <si>
    <t>平成27年10月1日</t>
    <rPh sb="0" eb="2">
      <t>ヘイセイ</t>
    </rPh>
    <rPh sb="4" eb="5">
      <t>ネン</t>
    </rPh>
    <rPh sb="7" eb="8">
      <t>ガツ</t>
    </rPh>
    <rPh sb="9" eb="10">
      <t>ニチ</t>
    </rPh>
    <phoneticPr fontId="4"/>
  </si>
  <si>
    <t>おでかけひろば活用型</t>
    <rPh sb="7" eb="10">
      <t>カツヨウガタ</t>
    </rPh>
    <phoneticPr fontId="4"/>
  </si>
  <si>
    <t>10：00～15：00</t>
    <phoneticPr fontId="4"/>
  </si>
  <si>
    <t>5時間</t>
    <rPh sb="1" eb="3">
      <t>ジカン</t>
    </rPh>
    <phoneticPr fontId="4"/>
  </si>
  <si>
    <t>0歳6か月～3歳（未就園児）</t>
    <rPh sb="1" eb="2">
      <t>サイ</t>
    </rPh>
    <rPh sb="4" eb="5">
      <t>ゲツ</t>
    </rPh>
    <rPh sb="7" eb="8">
      <t>サイ</t>
    </rPh>
    <rPh sb="9" eb="13">
      <t>ミシュウエンジ</t>
    </rPh>
    <phoneticPr fontId="4"/>
  </si>
  <si>
    <t>2名</t>
    <rPh sb="1" eb="2">
      <t>メイ</t>
    </rPh>
    <phoneticPr fontId="4"/>
  </si>
  <si>
    <t>一戸建</t>
    <rPh sb="0" eb="2">
      <t>イッコ</t>
    </rPh>
    <rPh sb="2" eb="3">
      <t>ダ</t>
    </rPh>
    <phoneticPr fontId="4"/>
  </si>
  <si>
    <t>3階建以上</t>
    <rPh sb="1" eb="3">
      <t>カイダ</t>
    </rPh>
    <rPh sb="3" eb="5">
      <t>イジョウ</t>
    </rPh>
    <phoneticPr fontId="4"/>
  </si>
  <si>
    <t>持ち家</t>
    <rPh sb="0" eb="1">
      <t>モ</t>
    </rPh>
    <rPh sb="2" eb="3">
      <t>イエ</t>
    </rPh>
    <phoneticPr fontId="4"/>
  </si>
  <si>
    <t>2階</t>
    <rPh sb="1" eb="2">
      <t>カイ</t>
    </rPh>
    <phoneticPr fontId="4"/>
  </si>
  <si>
    <t>1室</t>
    <rPh sb="1" eb="2">
      <t>シツ</t>
    </rPh>
    <phoneticPr fontId="4"/>
  </si>
  <si>
    <t>全体：72.26㎡</t>
    <rPh sb="0" eb="2">
      <t>ゼンタイ</t>
    </rPh>
    <phoneticPr fontId="4"/>
  </si>
  <si>
    <t>保育室：6.6㎡</t>
    <rPh sb="0" eb="3">
      <t>ホイクシツ</t>
    </rPh>
    <phoneticPr fontId="4"/>
  </si>
  <si>
    <t>あり</t>
    <phoneticPr fontId="4"/>
  </si>
  <si>
    <t>専用</t>
    <rPh sb="0" eb="2">
      <t>センヨウ</t>
    </rPh>
    <phoneticPr fontId="4"/>
  </si>
  <si>
    <t>椎名</t>
    <rPh sb="0" eb="2">
      <t>シイナ</t>
    </rPh>
    <phoneticPr fontId="4"/>
  </si>
  <si>
    <t>D9E2F4</t>
  </si>
  <si>
    <t>おでかけひろば三宿</t>
    <rPh sb="7" eb="9">
      <t>ミシュク</t>
    </rPh>
    <phoneticPr fontId="4"/>
  </si>
  <si>
    <t>ケイズクレア</t>
    <phoneticPr fontId="4"/>
  </si>
  <si>
    <t>世田谷区三宿2-18-6</t>
    <rPh sb="0" eb="4">
      <t>セタガヤク</t>
    </rPh>
    <rPh sb="4" eb="6">
      <t>ミシュク</t>
    </rPh>
    <phoneticPr fontId="4"/>
  </si>
  <si>
    <t>070-5079-2186</t>
    <phoneticPr fontId="4"/>
  </si>
  <si>
    <t>平成30年9月1日</t>
    <rPh sb="0" eb="2">
      <t>ヘイセイ</t>
    </rPh>
    <rPh sb="4" eb="5">
      <t>ネン</t>
    </rPh>
    <rPh sb="6" eb="7">
      <t>ガツ</t>
    </rPh>
    <rPh sb="8" eb="9">
      <t>ニチ</t>
    </rPh>
    <phoneticPr fontId="4"/>
  </si>
  <si>
    <t>週5日</t>
    <rPh sb="0" eb="1">
      <t>シュウ</t>
    </rPh>
    <rPh sb="2" eb="3">
      <t>ニチ</t>
    </rPh>
    <phoneticPr fontId="4"/>
  </si>
  <si>
    <t>月・火・水・金・土</t>
    <rPh sb="0" eb="1">
      <t>ゲツ</t>
    </rPh>
    <rPh sb="2" eb="3">
      <t>カ</t>
    </rPh>
    <rPh sb="4" eb="5">
      <t>スイ</t>
    </rPh>
    <rPh sb="6" eb="7">
      <t>キン</t>
    </rPh>
    <rPh sb="8" eb="9">
      <t>ド</t>
    </rPh>
    <phoneticPr fontId="4"/>
  </si>
  <si>
    <t>0歳4か月～2歳11か月</t>
    <rPh sb="1" eb="2">
      <t>サイ</t>
    </rPh>
    <rPh sb="4" eb="5">
      <t>ゲツ</t>
    </rPh>
    <rPh sb="7" eb="8">
      <t>サイ</t>
    </rPh>
    <rPh sb="11" eb="12">
      <t>ゲツ</t>
    </rPh>
    <phoneticPr fontId="4"/>
  </si>
  <si>
    <t>2階建</t>
    <rPh sb="1" eb="3">
      <t>カイダ</t>
    </rPh>
    <phoneticPr fontId="4"/>
  </si>
  <si>
    <t>賃貸</t>
    <rPh sb="0" eb="2">
      <t>チンタイ</t>
    </rPh>
    <phoneticPr fontId="4"/>
  </si>
  <si>
    <t>3室</t>
    <rPh sb="1" eb="2">
      <t>シツ</t>
    </rPh>
    <phoneticPr fontId="4"/>
  </si>
  <si>
    <t>全体：49.95㎡</t>
    <rPh sb="0" eb="2">
      <t>ゼンタイ</t>
    </rPh>
    <phoneticPr fontId="4"/>
  </si>
  <si>
    <t>保育室：24.28㎡
乳児室またはほふく室：6.6㎡</t>
    <rPh sb="0" eb="3">
      <t>ホイクシツ</t>
    </rPh>
    <rPh sb="11" eb="13">
      <t>ニュウジ</t>
    </rPh>
    <rPh sb="13" eb="14">
      <t>シツ</t>
    </rPh>
    <rPh sb="20" eb="21">
      <t>シツ</t>
    </rPh>
    <phoneticPr fontId="4"/>
  </si>
  <si>
    <t>V3W5X1</t>
    <phoneticPr fontId="4"/>
  </si>
  <si>
    <t>Hotto Café つきの木ひろば</t>
    <rPh sb="14" eb="15">
      <t>キ</t>
    </rPh>
    <phoneticPr fontId="4"/>
  </si>
  <si>
    <t>社会福祉法人　相愛会</t>
    <rPh sb="0" eb="2">
      <t>シャカイ</t>
    </rPh>
    <rPh sb="2" eb="4">
      <t>フクシ</t>
    </rPh>
    <rPh sb="4" eb="6">
      <t>ホウジン</t>
    </rPh>
    <rPh sb="7" eb="9">
      <t>ソウアイ</t>
    </rPh>
    <rPh sb="9" eb="10">
      <t>カイ</t>
    </rPh>
    <phoneticPr fontId="4"/>
  </si>
  <si>
    <t>世田谷区上馬4-1-3　東急上馬ビル2階</t>
    <rPh sb="0" eb="4">
      <t>セタガヤク</t>
    </rPh>
    <rPh sb="4" eb="6">
      <t>カミウマ</t>
    </rPh>
    <rPh sb="12" eb="14">
      <t>トウキュウ</t>
    </rPh>
    <rPh sb="14" eb="16">
      <t>カミウマ</t>
    </rPh>
    <rPh sb="19" eb="20">
      <t>カイ</t>
    </rPh>
    <phoneticPr fontId="4"/>
  </si>
  <si>
    <t>03-5432-9533</t>
    <phoneticPr fontId="4"/>
  </si>
  <si>
    <t>令和元年7月1日</t>
    <rPh sb="0" eb="2">
      <t>レイワ</t>
    </rPh>
    <rPh sb="2" eb="4">
      <t>ガンネン</t>
    </rPh>
    <rPh sb="5" eb="6">
      <t>ガツ</t>
    </rPh>
    <rPh sb="7" eb="8">
      <t>ニチ</t>
    </rPh>
    <phoneticPr fontId="4"/>
  </si>
  <si>
    <t>月・火・水・木・金</t>
    <rPh sb="0" eb="1">
      <t>ゲツ</t>
    </rPh>
    <rPh sb="2" eb="3">
      <t>カ</t>
    </rPh>
    <rPh sb="4" eb="5">
      <t>スイ</t>
    </rPh>
    <rPh sb="6" eb="7">
      <t>モク</t>
    </rPh>
    <rPh sb="8" eb="9">
      <t>キン</t>
    </rPh>
    <phoneticPr fontId="4"/>
  </si>
  <si>
    <t>0歳4か月～5歳</t>
    <rPh sb="1" eb="2">
      <t>サイ</t>
    </rPh>
    <rPh sb="4" eb="5">
      <t>ゲツ</t>
    </rPh>
    <rPh sb="7" eb="8">
      <t>サイ</t>
    </rPh>
    <phoneticPr fontId="4"/>
  </si>
  <si>
    <t>3名</t>
    <rPh sb="1" eb="2">
      <t>メイ</t>
    </rPh>
    <phoneticPr fontId="4"/>
  </si>
  <si>
    <t>アパート・マンション</t>
    <phoneticPr fontId="4"/>
  </si>
  <si>
    <t>全体：154.37㎡</t>
    <rPh sb="0" eb="2">
      <t>ゼンタイ</t>
    </rPh>
    <phoneticPr fontId="4"/>
  </si>
  <si>
    <t>保育室：10.24㎡
ほふく室は保育室と同室</t>
    <phoneticPr fontId="4"/>
  </si>
  <si>
    <t>おでかけひろば＠あみーご</t>
    <phoneticPr fontId="4"/>
  </si>
  <si>
    <t>NPO法人　子育て支援グループamigo</t>
    <rPh sb="3" eb="5">
      <t>ホウジン</t>
    </rPh>
    <rPh sb="6" eb="8">
      <t>コソダ</t>
    </rPh>
    <rPh sb="9" eb="11">
      <t>シエン</t>
    </rPh>
    <phoneticPr fontId="4"/>
  </si>
  <si>
    <t>世田谷区松原4-17-15</t>
    <rPh sb="0" eb="4">
      <t>セタガヤク</t>
    </rPh>
    <rPh sb="4" eb="6">
      <t>マツバラ</t>
    </rPh>
    <phoneticPr fontId="4"/>
  </si>
  <si>
    <t>03-3328-4411</t>
    <phoneticPr fontId="4"/>
  </si>
  <si>
    <t>平成26年7月1日</t>
    <rPh sb="0" eb="2">
      <t>ヘイセイ</t>
    </rPh>
    <rPh sb="4" eb="5">
      <t>ネン</t>
    </rPh>
    <rPh sb="6" eb="7">
      <t>ガツ</t>
    </rPh>
    <rPh sb="8" eb="9">
      <t>ニチ</t>
    </rPh>
    <phoneticPr fontId="4"/>
  </si>
  <si>
    <t>0歳4か月～2歳</t>
    <rPh sb="1" eb="2">
      <t>サイ</t>
    </rPh>
    <rPh sb="4" eb="5">
      <t>ゲツ</t>
    </rPh>
    <rPh sb="7" eb="8">
      <t>サイ</t>
    </rPh>
    <phoneticPr fontId="4"/>
  </si>
  <si>
    <t>1階</t>
    <rPh sb="1" eb="2">
      <t>カイ</t>
    </rPh>
    <phoneticPr fontId="4"/>
  </si>
  <si>
    <t>2室</t>
    <rPh sb="1" eb="2">
      <t>シツ</t>
    </rPh>
    <phoneticPr fontId="4"/>
  </si>
  <si>
    <t>全体：40.72㎡</t>
    <rPh sb="0" eb="2">
      <t>ゼンタイ</t>
    </rPh>
    <phoneticPr fontId="4"/>
  </si>
  <si>
    <t>保育室：11.39㎡
ほふく室は保育室と同室</t>
    <phoneticPr fontId="4"/>
  </si>
  <si>
    <t>共用</t>
    <rPh sb="0" eb="2">
      <t>キョウヨウ</t>
    </rPh>
    <phoneticPr fontId="4"/>
  </si>
  <si>
    <t>O7P2Q6</t>
  </si>
  <si>
    <t>おでかけひろば　まーぶる</t>
    <phoneticPr fontId="4"/>
  </si>
  <si>
    <t>NPO法人せたがや子育てネット</t>
    <rPh sb="3" eb="5">
      <t>ホウジン</t>
    </rPh>
    <rPh sb="9" eb="11">
      <t>コソダ</t>
    </rPh>
    <phoneticPr fontId="4"/>
  </si>
  <si>
    <t>世田谷区瀬田2-25-10</t>
    <rPh sb="0" eb="4">
      <t>セタガヤク</t>
    </rPh>
    <rPh sb="4" eb="6">
      <t>セタ</t>
    </rPh>
    <phoneticPr fontId="4"/>
  </si>
  <si>
    <t>03-6338-2823</t>
    <phoneticPr fontId="4"/>
  </si>
  <si>
    <t>平成29年4月23日</t>
    <rPh sb="0" eb="2">
      <t>ヘイセイ</t>
    </rPh>
    <rPh sb="4" eb="5">
      <t>ネン</t>
    </rPh>
    <rPh sb="6" eb="7">
      <t>ガツ</t>
    </rPh>
    <rPh sb="9" eb="10">
      <t>ニチ</t>
    </rPh>
    <phoneticPr fontId="4"/>
  </si>
  <si>
    <t>0歳4か月～未就園児（3歳児）</t>
    <rPh sb="1" eb="2">
      <t>サイ</t>
    </rPh>
    <rPh sb="4" eb="5">
      <t>ゲツ</t>
    </rPh>
    <rPh sb="6" eb="10">
      <t>ミシュウエンジ</t>
    </rPh>
    <rPh sb="12" eb="14">
      <t>サイジ</t>
    </rPh>
    <phoneticPr fontId="4"/>
  </si>
  <si>
    <t>全体：67.5㎡</t>
    <rPh sb="0" eb="2">
      <t>ゼンタイ</t>
    </rPh>
    <phoneticPr fontId="4"/>
  </si>
  <si>
    <t>U8V6W3</t>
  </si>
  <si>
    <t>わいわいコミュニティ・たまがわ</t>
    <phoneticPr fontId="4"/>
  </si>
  <si>
    <t>平成30年4月9日</t>
    <rPh sb="0" eb="2">
      <t>ヘイセイ</t>
    </rPh>
    <rPh sb="4" eb="5">
      <t>ネン</t>
    </rPh>
    <rPh sb="6" eb="7">
      <t>ガツ</t>
    </rPh>
    <rPh sb="8" eb="9">
      <t>ニチ</t>
    </rPh>
    <phoneticPr fontId="4"/>
  </si>
  <si>
    <t>月・火・木・金・土</t>
    <rPh sb="0" eb="1">
      <t>ゲツ</t>
    </rPh>
    <rPh sb="2" eb="3">
      <t>カ</t>
    </rPh>
    <rPh sb="4" eb="5">
      <t>モク</t>
    </rPh>
    <rPh sb="6" eb="7">
      <t>キン</t>
    </rPh>
    <rPh sb="8" eb="9">
      <t>ド</t>
    </rPh>
    <phoneticPr fontId="4"/>
  </si>
  <si>
    <t>0歳6か月～2歳</t>
    <rPh sb="1" eb="2">
      <t>サイ</t>
    </rPh>
    <rPh sb="4" eb="5">
      <t>ゲツ</t>
    </rPh>
    <rPh sb="7" eb="8">
      <t>サイ</t>
    </rPh>
    <phoneticPr fontId="4"/>
  </si>
  <si>
    <t>A3B8C6</t>
  </si>
  <si>
    <t>玉堤一丁目おでかけひろば</t>
    <rPh sb="0" eb="2">
      <t>タマヅツミ</t>
    </rPh>
    <rPh sb="2" eb="5">
      <t>イッチョウメ</t>
    </rPh>
    <phoneticPr fontId="4"/>
  </si>
  <si>
    <t>玉堤一丁目おでかけひろば運営委員会</t>
    <rPh sb="0" eb="2">
      <t>タマヅツミ</t>
    </rPh>
    <rPh sb="2" eb="5">
      <t>イッチョウメ</t>
    </rPh>
    <rPh sb="12" eb="14">
      <t>ウンエイ</t>
    </rPh>
    <rPh sb="14" eb="17">
      <t>イインカイ</t>
    </rPh>
    <phoneticPr fontId="4"/>
  </si>
  <si>
    <t>世田谷区玉堤1-8-5</t>
    <rPh sb="0" eb="4">
      <t>セタガヤク</t>
    </rPh>
    <rPh sb="4" eb="6">
      <t>タマヅツミ</t>
    </rPh>
    <phoneticPr fontId="4"/>
  </si>
  <si>
    <t>03-3704-5583</t>
    <phoneticPr fontId="4"/>
  </si>
  <si>
    <t>平成29年10月1日</t>
    <rPh sb="0" eb="2">
      <t>ヘイセイ</t>
    </rPh>
    <rPh sb="4" eb="5">
      <t>ネン</t>
    </rPh>
    <rPh sb="7" eb="8">
      <t>ガツ</t>
    </rPh>
    <rPh sb="9" eb="10">
      <t>ニチ</t>
    </rPh>
    <phoneticPr fontId="4"/>
  </si>
  <si>
    <t>0歳4か月～3歳（未就園児）</t>
    <rPh sb="1" eb="2">
      <t>サイ</t>
    </rPh>
    <rPh sb="4" eb="5">
      <t>ゲツ</t>
    </rPh>
    <rPh sb="7" eb="8">
      <t>サイ</t>
    </rPh>
    <rPh sb="9" eb="13">
      <t>ミシュウエンジ</t>
    </rPh>
    <phoneticPr fontId="4"/>
  </si>
  <si>
    <t>全体：32.21㎡</t>
    <rPh sb="0" eb="2">
      <t>ゼンタイ</t>
    </rPh>
    <phoneticPr fontId="4"/>
  </si>
  <si>
    <t>保育室：12.39㎡
乳児室またはほふく室：12.39㎡</t>
    <rPh sb="0" eb="3">
      <t>ホイクシツ</t>
    </rPh>
    <rPh sb="11" eb="13">
      <t>ニュウジ</t>
    </rPh>
    <rPh sb="13" eb="14">
      <t>シツ</t>
    </rPh>
    <rPh sb="20" eb="21">
      <t>シツ</t>
    </rPh>
    <phoneticPr fontId="4"/>
  </si>
  <si>
    <t>N9O1P5</t>
  </si>
  <si>
    <t>きぬたまの家</t>
    <rPh sb="5" eb="6">
      <t>イエ</t>
    </rPh>
    <phoneticPr fontId="4"/>
  </si>
  <si>
    <t>NPO法人砧・多摩川あそび村</t>
    <rPh sb="3" eb="5">
      <t>ホウジン</t>
    </rPh>
    <rPh sb="5" eb="6">
      <t>キヌタ</t>
    </rPh>
    <rPh sb="7" eb="10">
      <t>タマガワ</t>
    </rPh>
    <rPh sb="13" eb="14">
      <t>ムラ</t>
    </rPh>
    <phoneticPr fontId="4"/>
  </si>
  <si>
    <t>世田谷区鎌田1-19-1-101</t>
    <rPh sb="0" eb="4">
      <t>セタガヤク</t>
    </rPh>
    <rPh sb="4" eb="6">
      <t>カマタ</t>
    </rPh>
    <phoneticPr fontId="4"/>
  </si>
  <si>
    <t>03-6447-9931</t>
    <phoneticPr fontId="4"/>
  </si>
  <si>
    <t>平成26年6月18日</t>
    <rPh sb="0" eb="2">
      <t>ヘイセイ</t>
    </rPh>
    <rPh sb="4" eb="5">
      <t>ネン</t>
    </rPh>
    <rPh sb="6" eb="7">
      <t>ガツ</t>
    </rPh>
    <rPh sb="9" eb="10">
      <t>ニチ</t>
    </rPh>
    <phoneticPr fontId="4"/>
  </si>
  <si>
    <t>0歳4か月～3歳</t>
    <rPh sb="1" eb="2">
      <t>サイ</t>
    </rPh>
    <rPh sb="4" eb="5">
      <t>ゲツ</t>
    </rPh>
    <rPh sb="7" eb="8">
      <t>サイ</t>
    </rPh>
    <phoneticPr fontId="4"/>
  </si>
  <si>
    <t>全体：40.36㎡</t>
    <phoneticPr fontId="4"/>
  </si>
  <si>
    <t>保育室：12㎡
乳児室又はほふく室：12㎡</t>
    <phoneticPr fontId="4"/>
  </si>
  <si>
    <t>R9S4T2</t>
    <phoneticPr fontId="4"/>
  </si>
  <si>
    <t>おでかけひろばFUKU*fuku</t>
  </si>
  <si>
    <t>一般社団法人よこいと</t>
    <rPh sb="0" eb="2">
      <t>イッパン</t>
    </rPh>
    <rPh sb="2" eb="4">
      <t>シャダン</t>
    </rPh>
    <rPh sb="4" eb="6">
      <t>ホウジン</t>
    </rPh>
    <phoneticPr fontId="0"/>
  </si>
  <si>
    <t>世田谷区喜多見9-14-15</t>
    <rPh sb="0" eb="4">
      <t>セタガヤク</t>
    </rPh>
    <rPh sb="4" eb="7">
      <t>キタミ</t>
    </rPh>
    <phoneticPr fontId="0"/>
  </si>
  <si>
    <t>03-5761-9748</t>
  </si>
  <si>
    <t>平成29年12月4日</t>
    <rPh sb="0" eb="2">
      <t>ヘイセイ</t>
    </rPh>
    <rPh sb="4" eb="5">
      <t>ネン</t>
    </rPh>
    <rPh sb="7" eb="8">
      <t>ガツ</t>
    </rPh>
    <rPh sb="9" eb="10">
      <t>ニチ</t>
    </rPh>
    <phoneticPr fontId="0"/>
  </si>
  <si>
    <t>おでかけひろば活用型</t>
    <rPh sb="7" eb="10">
      <t>カツヨウガタ</t>
    </rPh>
    <phoneticPr fontId="0"/>
  </si>
  <si>
    <t>週5日</t>
    <rPh sb="0" eb="1">
      <t>シュウ</t>
    </rPh>
    <rPh sb="2" eb="3">
      <t>ニチ</t>
    </rPh>
    <phoneticPr fontId="0"/>
  </si>
  <si>
    <t>月・火・水・木・金</t>
    <rPh sb="0" eb="1">
      <t>ゲツ</t>
    </rPh>
    <rPh sb="2" eb="3">
      <t>カ</t>
    </rPh>
    <rPh sb="4" eb="5">
      <t>スイ</t>
    </rPh>
    <rPh sb="6" eb="7">
      <t>モク</t>
    </rPh>
    <rPh sb="8" eb="9">
      <t>キン</t>
    </rPh>
    <phoneticPr fontId="0"/>
  </si>
  <si>
    <t>10：00～15：00</t>
  </si>
  <si>
    <t>5時間</t>
    <rPh sb="1" eb="3">
      <t>ジカン</t>
    </rPh>
    <phoneticPr fontId="0"/>
  </si>
  <si>
    <t>0歳6か月～３歳</t>
    <rPh sb="1" eb="2">
      <t>サイ</t>
    </rPh>
    <rPh sb="4" eb="5">
      <t>ゲツ</t>
    </rPh>
    <rPh sb="7" eb="8">
      <t>サイ</t>
    </rPh>
    <phoneticPr fontId="0"/>
  </si>
  <si>
    <t>2名</t>
    <rPh sb="1" eb="2">
      <t>メイ</t>
    </rPh>
    <phoneticPr fontId="0"/>
  </si>
  <si>
    <t>一戸建</t>
    <rPh sb="0" eb="2">
      <t>イッコ</t>
    </rPh>
    <rPh sb="2" eb="3">
      <t>ダ</t>
    </rPh>
    <phoneticPr fontId="0"/>
  </si>
  <si>
    <t>2階建</t>
    <rPh sb="1" eb="3">
      <t>カイダ</t>
    </rPh>
    <phoneticPr fontId="0"/>
  </si>
  <si>
    <t>賃貸</t>
    <rPh sb="0" eb="2">
      <t>チンタイ</t>
    </rPh>
    <phoneticPr fontId="0"/>
  </si>
  <si>
    <t>1階</t>
    <rPh sb="1" eb="2">
      <t>カイ</t>
    </rPh>
    <phoneticPr fontId="0"/>
  </si>
  <si>
    <t>2室</t>
    <rPh sb="1" eb="2">
      <t>シツ</t>
    </rPh>
    <phoneticPr fontId="0"/>
  </si>
  <si>
    <t>全体：48㎡</t>
  </si>
  <si>
    <t>保育室：7㎡</t>
    <rPh sb="0" eb="2">
      <t>ホイク</t>
    </rPh>
    <rPh sb="2" eb="3">
      <t>シツ</t>
    </rPh>
    <phoneticPr fontId="0"/>
  </si>
  <si>
    <t>あり</t>
  </si>
  <si>
    <t>共用</t>
    <rPh sb="0" eb="2">
      <t>キョウヨウ</t>
    </rPh>
    <phoneticPr fontId="0"/>
  </si>
  <si>
    <t>H7I3J1</t>
    <phoneticPr fontId="4"/>
  </si>
  <si>
    <t>おでかけひろばクスクス</t>
  </si>
  <si>
    <t>世田谷区喜多見4-33-26</t>
    <rPh sb="0" eb="4">
      <t>セタガヤク</t>
    </rPh>
    <rPh sb="4" eb="7">
      <t>キタミ</t>
    </rPh>
    <phoneticPr fontId="0"/>
  </si>
  <si>
    <t>03-6770-8394</t>
  </si>
  <si>
    <t>令和2年7月2日</t>
    <rPh sb="0" eb="2">
      <t>レイワ</t>
    </rPh>
    <rPh sb="3" eb="4">
      <t>ネン</t>
    </rPh>
    <rPh sb="5" eb="6">
      <t>ガツ</t>
    </rPh>
    <rPh sb="7" eb="8">
      <t>ニチ</t>
    </rPh>
    <phoneticPr fontId="0"/>
  </si>
  <si>
    <t>3室</t>
    <rPh sb="1" eb="2">
      <t>シツ</t>
    </rPh>
    <phoneticPr fontId="0"/>
  </si>
  <si>
    <t>全体：48㎡</t>
    <rPh sb="0" eb="2">
      <t>ゼンタイ</t>
    </rPh>
    <phoneticPr fontId="0"/>
  </si>
  <si>
    <t>おでかけひろば　ぶりっじ＠roka</t>
  </si>
  <si>
    <t>NPO法人せたがや子育てネット</t>
    <rPh sb="3" eb="5">
      <t>ホウジン</t>
    </rPh>
    <rPh sb="9" eb="11">
      <t>コソダ</t>
    </rPh>
    <phoneticPr fontId="0"/>
  </si>
  <si>
    <t>世田谷区南烏山2-30-11 
1階キッズスペース</t>
    <rPh sb="0" eb="4">
      <t>セタガヤク</t>
    </rPh>
    <rPh sb="4" eb="7">
      <t>ミナミカラスヤマ</t>
    </rPh>
    <rPh sb="17" eb="18">
      <t>カイ</t>
    </rPh>
    <phoneticPr fontId="0"/>
  </si>
  <si>
    <t>03-3309-8115</t>
  </si>
  <si>
    <t>平成26年5月1日</t>
    <rPh sb="0" eb="2">
      <t>ヘイセイ</t>
    </rPh>
    <rPh sb="4" eb="5">
      <t>ネン</t>
    </rPh>
    <rPh sb="6" eb="7">
      <t>ガツ</t>
    </rPh>
    <rPh sb="8" eb="9">
      <t>ニチ</t>
    </rPh>
    <phoneticPr fontId="0"/>
  </si>
  <si>
    <t>0歳4か月～3歳（未就園児）</t>
    <rPh sb="1" eb="2">
      <t>サイ</t>
    </rPh>
    <rPh sb="4" eb="5">
      <t>ゲツ</t>
    </rPh>
    <rPh sb="7" eb="8">
      <t>サイ</t>
    </rPh>
    <rPh sb="9" eb="13">
      <t>ミシュウエンジ</t>
    </rPh>
    <phoneticPr fontId="0"/>
  </si>
  <si>
    <t>アパート・マンション</t>
  </si>
  <si>
    <t>3階建以上</t>
    <rPh sb="1" eb="3">
      <t>カイダ</t>
    </rPh>
    <rPh sb="3" eb="5">
      <t>イジョウ</t>
    </rPh>
    <phoneticPr fontId="0"/>
  </si>
  <si>
    <t>1室</t>
    <rPh sb="1" eb="2">
      <t>シツ</t>
    </rPh>
    <phoneticPr fontId="0"/>
  </si>
  <si>
    <t>全体：76.16㎡</t>
    <rPh sb="0" eb="2">
      <t>ゼンタイ</t>
    </rPh>
    <phoneticPr fontId="0"/>
  </si>
  <si>
    <t>保育室：6.6㎡</t>
    <rPh sb="0" eb="2">
      <t>ホイク</t>
    </rPh>
    <rPh sb="2" eb="3">
      <t>シツ</t>
    </rPh>
    <phoneticPr fontId="0"/>
  </si>
  <si>
    <t>M4N7O5</t>
    <phoneticPr fontId="4"/>
  </si>
  <si>
    <t>おひさまひろば</t>
  </si>
  <si>
    <t>社会福祉法人雲柱社</t>
    <rPh sb="0" eb="2">
      <t>シャカイ</t>
    </rPh>
    <rPh sb="2" eb="4">
      <t>フクシ</t>
    </rPh>
    <rPh sb="4" eb="6">
      <t>ホウジン</t>
    </rPh>
    <rPh sb="6" eb="7">
      <t>ウン</t>
    </rPh>
    <rPh sb="7" eb="8">
      <t>ハシラ</t>
    </rPh>
    <rPh sb="8" eb="9">
      <t>シャ</t>
    </rPh>
    <phoneticPr fontId="0"/>
  </si>
  <si>
    <t>世田谷区上祖師谷3-20-17</t>
    <rPh sb="0" eb="4">
      <t>セタガヤク</t>
    </rPh>
    <rPh sb="4" eb="8">
      <t>カミソシガヤ</t>
    </rPh>
    <phoneticPr fontId="0"/>
  </si>
  <si>
    <t>03-3326-1131</t>
  </si>
  <si>
    <t>平成30年6月1日</t>
    <rPh sb="0" eb="2">
      <t>ヘイセイ</t>
    </rPh>
    <rPh sb="4" eb="5">
      <t>ネン</t>
    </rPh>
    <rPh sb="6" eb="7">
      <t>ガツ</t>
    </rPh>
    <rPh sb="8" eb="9">
      <t>ニチ</t>
    </rPh>
    <phoneticPr fontId="0"/>
  </si>
  <si>
    <t>0歳4か月～3歳</t>
    <rPh sb="1" eb="2">
      <t>サイ</t>
    </rPh>
    <rPh sb="4" eb="5">
      <t>ゲツ</t>
    </rPh>
    <rPh sb="7" eb="8">
      <t>サイ</t>
    </rPh>
    <phoneticPr fontId="0"/>
  </si>
  <si>
    <t>持ち家</t>
    <rPh sb="0" eb="1">
      <t>モ</t>
    </rPh>
    <rPh sb="2" eb="3">
      <t>イエ</t>
    </rPh>
    <phoneticPr fontId="0"/>
  </si>
  <si>
    <t>全体：27.07㎡</t>
    <rPh sb="0" eb="2">
      <t>ゼンタイ</t>
    </rPh>
    <phoneticPr fontId="0"/>
  </si>
  <si>
    <t>専用</t>
    <rPh sb="0" eb="2">
      <t>センヨウ</t>
    </rPh>
    <phoneticPr fontId="0"/>
  </si>
  <si>
    <t>Z5A3B8</t>
    <phoneticPr fontId="4"/>
  </si>
  <si>
    <t>社会福祉法人つながりの会</t>
    <rPh sb="0" eb="2">
      <t>シャカイ</t>
    </rPh>
    <rPh sb="2" eb="4">
      <t>フクシ</t>
    </rPh>
    <rPh sb="4" eb="6">
      <t>ホウジン</t>
    </rPh>
    <rPh sb="11" eb="12">
      <t>カイ</t>
    </rPh>
    <phoneticPr fontId="4"/>
  </si>
  <si>
    <t>平成19年9月1日</t>
    <rPh sb="0" eb="2">
      <t>ヘイセイ</t>
    </rPh>
    <rPh sb="4" eb="5">
      <t>ネン</t>
    </rPh>
    <rPh sb="6" eb="7">
      <t>ガツ</t>
    </rPh>
    <rPh sb="8" eb="9">
      <t>ニチ</t>
    </rPh>
    <phoneticPr fontId="4"/>
  </si>
  <si>
    <t>一般型</t>
    <rPh sb="0" eb="2">
      <t>イッパン</t>
    </rPh>
    <rPh sb="2" eb="3">
      <t>カタ</t>
    </rPh>
    <phoneticPr fontId="4"/>
  </si>
  <si>
    <t>月・火・水・木・金・土</t>
    <rPh sb="0" eb="1">
      <t>ゲツ</t>
    </rPh>
    <rPh sb="2" eb="3">
      <t>カ</t>
    </rPh>
    <rPh sb="4" eb="5">
      <t>スイ</t>
    </rPh>
    <rPh sb="6" eb="7">
      <t>モク</t>
    </rPh>
    <rPh sb="8" eb="9">
      <t>キン</t>
    </rPh>
    <rPh sb="10" eb="11">
      <t>ド</t>
    </rPh>
    <phoneticPr fontId="4"/>
  </si>
  <si>
    <t>9：00～17：00</t>
    <phoneticPr fontId="4"/>
  </si>
  <si>
    <t>8時間</t>
    <rPh sb="1" eb="3">
      <t>ジカン</t>
    </rPh>
    <phoneticPr fontId="4"/>
  </si>
  <si>
    <t>0歳4か月～就学前</t>
    <rPh sb="1" eb="2">
      <t>サイ</t>
    </rPh>
    <rPh sb="4" eb="5">
      <t>ゲツ</t>
    </rPh>
    <rPh sb="6" eb="9">
      <t>シュウガクマエ</t>
    </rPh>
    <phoneticPr fontId="4"/>
  </si>
  <si>
    <t>全体：30㎡</t>
    <rPh sb="0" eb="2">
      <t>ゼンタイ</t>
    </rPh>
    <phoneticPr fontId="4"/>
  </si>
  <si>
    <t>W6X1Y9</t>
  </si>
  <si>
    <t>ほっとステイ　カムパネルラ経堂</t>
    <rPh sb="13" eb="15">
      <t>キョウドウ</t>
    </rPh>
    <phoneticPr fontId="4"/>
  </si>
  <si>
    <t>特定非営利活動法人フローレンス</t>
    <rPh sb="0" eb="9">
      <t>トクテイヒエイリカツドウホウジン</t>
    </rPh>
    <phoneticPr fontId="4"/>
  </si>
  <si>
    <t>世田谷区宮坂3-15-15　子ども・子育て総合センター２階</t>
    <rPh sb="0" eb="4">
      <t>セタガヤク</t>
    </rPh>
    <rPh sb="4" eb="6">
      <t>ミヤサカ</t>
    </rPh>
    <rPh sb="14" eb="15">
      <t>コ</t>
    </rPh>
    <rPh sb="18" eb="20">
      <t>コソダ</t>
    </rPh>
    <rPh sb="21" eb="23">
      <t>ソウゴウ</t>
    </rPh>
    <rPh sb="28" eb="29">
      <t>カイ</t>
    </rPh>
    <phoneticPr fontId="4"/>
  </si>
  <si>
    <t>03-6413-5612</t>
    <phoneticPr fontId="4"/>
  </si>
  <si>
    <t>平成29年1月4日</t>
    <rPh sb="0" eb="2">
      <t>ヘイセイ</t>
    </rPh>
    <rPh sb="4" eb="5">
      <t>ネン</t>
    </rPh>
    <rPh sb="6" eb="7">
      <t>ガツ</t>
    </rPh>
    <rPh sb="8" eb="9">
      <t>ニチ</t>
    </rPh>
    <phoneticPr fontId="4"/>
  </si>
  <si>
    <t>9：00～16：00</t>
    <phoneticPr fontId="4"/>
  </si>
  <si>
    <t>7時間</t>
    <rPh sb="1" eb="3">
      <t>ジカン</t>
    </rPh>
    <phoneticPr fontId="4"/>
  </si>
  <si>
    <t>1歳～就学前</t>
    <rPh sb="1" eb="2">
      <t>サイ</t>
    </rPh>
    <rPh sb="3" eb="6">
      <t>シュウガクマエ</t>
    </rPh>
    <phoneticPr fontId="4"/>
  </si>
  <si>
    <t>7名</t>
    <rPh sb="1" eb="2">
      <t>メイ</t>
    </rPh>
    <phoneticPr fontId="4"/>
  </si>
  <si>
    <t>全体：291㎡</t>
    <rPh sb="0" eb="2">
      <t>ゼンタイ</t>
    </rPh>
    <phoneticPr fontId="4"/>
  </si>
  <si>
    <t>保育室：43.01㎡</t>
    <rPh sb="0" eb="2">
      <t>ホイク</t>
    </rPh>
    <rPh sb="2" eb="3">
      <t>シツ</t>
    </rPh>
    <phoneticPr fontId="4"/>
  </si>
  <si>
    <t>なし</t>
    <phoneticPr fontId="4"/>
  </si>
  <si>
    <t>C7D1E6</t>
  </si>
  <si>
    <t>オリービア保育園ほっとステイぽっぽ</t>
    <rPh sb="5" eb="8">
      <t>ホイクエン</t>
    </rPh>
    <phoneticPr fontId="4"/>
  </si>
  <si>
    <t>社会福祉法人　東京育成園</t>
    <rPh sb="0" eb="2">
      <t>シャカイ</t>
    </rPh>
    <rPh sb="2" eb="4">
      <t>フクシ</t>
    </rPh>
    <rPh sb="4" eb="6">
      <t>ホウジン</t>
    </rPh>
    <rPh sb="7" eb="9">
      <t>トウキョウ</t>
    </rPh>
    <rPh sb="9" eb="11">
      <t>イクセイ</t>
    </rPh>
    <rPh sb="11" eb="12">
      <t>エン</t>
    </rPh>
    <phoneticPr fontId="4"/>
  </si>
  <si>
    <t>世田谷区上馬4-12-3</t>
    <rPh sb="0" eb="3">
      <t>セタガヤ</t>
    </rPh>
    <rPh sb="3" eb="4">
      <t>ク</t>
    </rPh>
    <rPh sb="4" eb="6">
      <t>カミウマ</t>
    </rPh>
    <phoneticPr fontId="4"/>
  </si>
  <si>
    <t>03-5431-5536</t>
    <phoneticPr fontId="4"/>
  </si>
  <si>
    <t>平成28年4月20日</t>
    <rPh sb="0" eb="2">
      <t>ヘイセイ</t>
    </rPh>
    <rPh sb="4" eb="5">
      <t>ネン</t>
    </rPh>
    <rPh sb="6" eb="7">
      <t>ガツ</t>
    </rPh>
    <rPh sb="9" eb="10">
      <t>ニチ</t>
    </rPh>
    <phoneticPr fontId="4"/>
  </si>
  <si>
    <t>10：00～17：00</t>
    <phoneticPr fontId="4"/>
  </si>
  <si>
    <t>3階</t>
    <rPh sb="1" eb="2">
      <t>カイ</t>
    </rPh>
    <phoneticPr fontId="4"/>
  </si>
  <si>
    <t>全体：37.05㎡</t>
    <rPh sb="0" eb="2">
      <t>ゼンタイ</t>
    </rPh>
    <phoneticPr fontId="4"/>
  </si>
  <si>
    <t>保育室：37.05㎡</t>
    <rPh sb="0" eb="2">
      <t>ホイク</t>
    </rPh>
    <rPh sb="2" eb="3">
      <t>シツ</t>
    </rPh>
    <phoneticPr fontId="4"/>
  </si>
  <si>
    <t>ほっとステイCIRCUS</t>
    <phoneticPr fontId="4"/>
  </si>
  <si>
    <t>社会福祉法人和光会</t>
    <rPh sb="0" eb="2">
      <t>シャカイ</t>
    </rPh>
    <rPh sb="2" eb="4">
      <t>フクシ</t>
    </rPh>
    <rPh sb="4" eb="6">
      <t>ホウジン</t>
    </rPh>
    <rPh sb="6" eb="8">
      <t>ワコウ</t>
    </rPh>
    <rPh sb="8" eb="9">
      <t>カイ</t>
    </rPh>
    <phoneticPr fontId="4"/>
  </si>
  <si>
    <t>世田谷区駒沢5-2-7</t>
    <rPh sb="0" eb="4">
      <t>セタガヤク</t>
    </rPh>
    <rPh sb="4" eb="6">
      <t>コマザワ</t>
    </rPh>
    <phoneticPr fontId="4"/>
  </si>
  <si>
    <t>03-3702-5380</t>
    <phoneticPr fontId="4"/>
  </si>
  <si>
    <t>令和2年6月29日</t>
    <rPh sb="0" eb="2">
      <t>レイワ</t>
    </rPh>
    <rPh sb="3" eb="4">
      <t>ネン</t>
    </rPh>
    <rPh sb="5" eb="6">
      <t>ガツ</t>
    </rPh>
    <rPh sb="8" eb="9">
      <t>ニチ</t>
    </rPh>
    <phoneticPr fontId="4"/>
  </si>
  <si>
    <t>9：30～15：30</t>
  </si>
  <si>
    <t>6時間</t>
    <rPh sb="1" eb="3">
      <t>ジカン</t>
    </rPh>
    <phoneticPr fontId="4"/>
  </si>
  <si>
    <t>0歳4か月～就学前</t>
    <rPh sb="1" eb="2">
      <t>サイ</t>
    </rPh>
    <rPh sb="4" eb="5">
      <t>ゲツ</t>
    </rPh>
    <rPh sb="6" eb="9">
      <t>シュウガクマエ</t>
    </rPh>
    <phoneticPr fontId="0"/>
  </si>
  <si>
    <t>全体：29.54㎡</t>
    <rPh sb="0" eb="2">
      <t>ゼンタイ</t>
    </rPh>
    <phoneticPr fontId="4"/>
  </si>
  <si>
    <t>保育室：29.54㎡</t>
    <rPh sb="0" eb="2">
      <t>ホイク</t>
    </rPh>
    <rPh sb="2" eb="3">
      <t>シツ</t>
    </rPh>
    <phoneticPr fontId="4"/>
  </si>
  <si>
    <t>ほっとステイ補助事業執行計画書</t>
    <phoneticPr fontId="4"/>
  </si>
  <si>
    <t>事業主</t>
  </si>
  <si>
    <t>事業実施所在地</t>
  </si>
  <si>
    <t>電話番号</t>
  </si>
  <si>
    <t>事業開始年月日</t>
    <phoneticPr fontId="4"/>
  </si>
  <si>
    <t>開設日</t>
  </si>
  <si>
    <t>開設時間</t>
  </si>
  <si>
    <t>開設時間合計</t>
  </si>
  <si>
    <t>日</t>
    <rPh sb="0" eb="1">
      <t>ニチ</t>
    </rPh>
    <phoneticPr fontId="4"/>
  </si>
  <si>
    <t>総数</t>
    <rPh sb="0" eb="2">
      <t>ソウスウ</t>
    </rPh>
    <phoneticPr fontId="4"/>
  </si>
  <si>
    <t>常勤</t>
    <rPh sb="0" eb="2">
      <t>ジョウキン</t>
    </rPh>
    <phoneticPr fontId="4"/>
  </si>
  <si>
    <t>非常勤</t>
    <rPh sb="0" eb="3">
      <t>ヒジョウキン</t>
    </rPh>
    <phoneticPr fontId="4"/>
  </si>
  <si>
    <t>種別</t>
    <rPh sb="0" eb="2">
      <t>シュベツ</t>
    </rPh>
    <phoneticPr fontId="4"/>
  </si>
  <si>
    <t>規模</t>
    <rPh sb="0" eb="2">
      <t>キボ</t>
    </rPh>
    <phoneticPr fontId="4"/>
  </si>
  <si>
    <t>運営スペース</t>
  </si>
  <si>
    <t>ワーク定員</t>
    <rPh sb="3" eb="5">
      <t>テイイン</t>
    </rPh>
    <phoneticPr fontId="4"/>
  </si>
  <si>
    <t>ワーク階数</t>
    <rPh sb="3" eb="5">
      <t>カイスウ</t>
    </rPh>
    <phoneticPr fontId="4"/>
  </si>
  <si>
    <t>ワーク室数</t>
    <rPh sb="3" eb="4">
      <t>シツ</t>
    </rPh>
    <rPh sb="4" eb="5">
      <t>スウ</t>
    </rPh>
    <phoneticPr fontId="4"/>
  </si>
  <si>
    <t>ワーク広さ</t>
    <rPh sb="3" eb="4">
      <t>ヒロ</t>
    </rPh>
    <phoneticPr fontId="4"/>
  </si>
  <si>
    <t>ワーク専用スペース広さ</t>
    <rPh sb="3" eb="5">
      <t>センヨウ</t>
    </rPh>
    <rPh sb="9" eb="10">
      <t>ヒロ</t>
    </rPh>
    <phoneticPr fontId="4"/>
  </si>
  <si>
    <t>机</t>
    <rPh sb="0" eb="1">
      <t>ツクエ</t>
    </rPh>
    <phoneticPr fontId="4"/>
  </si>
  <si>
    <t>プリンター</t>
    <phoneticPr fontId="4"/>
  </si>
  <si>
    <t>Wi-Fi</t>
    <phoneticPr fontId="4"/>
  </si>
  <si>
    <t>コンセント</t>
    <phoneticPr fontId="4"/>
  </si>
  <si>
    <t>専用スペースの概況</t>
    <rPh sb="0" eb="2">
      <t>センヨウ</t>
    </rPh>
    <rPh sb="7" eb="9">
      <t>ガイキョウ</t>
    </rPh>
    <phoneticPr fontId="4"/>
  </si>
  <si>
    <t>預かり定員</t>
    <rPh sb="0" eb="1">
      <t>アズ</t>
    </rPh>
    <rPh sb="3" eb="5">
      <t>テイイン</t>
    </rPh>
    <phoneticPr fontId="4"/>
  </si>
  <si>
    <t>預かり階数</t>
    <rPh sb="0" eb="1">
      <t>アズ</t>
    </rPh>
    <rPh sb="3" eb="5">
      <t>カイスウ</t>
    </rPh>
    <phoneticPr fontId="4"/>
  </si>
  <si>
    <t>預かり室数</t>
    <rPh sb="0" eb="1">
      <t>アズ</t>
    </rPh>
    <rPh sb="3" eb="4">
      <t>シツ</t>
    </rPh>
    <rPh sb="4" eb="5">
      <t>スウ</t>
    </rPh>
    <phoneticPr fontId="4"/>
  </si>
  <si>
    <t>預かり広さ</t>
    <rPh sb="0" eb="1">
      <t>アズ</t>
    </rPh>
    <rPh sb="3" eb="4">
      <t>ヒロ</t>
    </rPh>
    <phoneticPr fontId="4"/>
  </si>
  <si>
    <t>預かり専用スペース広さ</t>
    <rPh sb="0" eb="1">
      <t>アズ</t>
    </rPh>
    <rPh sb="3" eb="5">
      <t>センヨウ</t>
    </rPh>
    <rPh sb="9" eb="10">
      <t>ヒロ</t>
    </rPh>
    <phoneticPr fontId="4"/>
  </si>
  <si>
    <t>おでかけひろばULALA</t>
    <phoneticPr fontId="4"/>
  </si>
  <si>
    <t>世田谷区桜3-13-4</t>
    <rPh sb="0" eb="4">
      <t>セタガヤク</t>
    </rPh>
    <rPh sb="4" eb="5">
      <t>サクラ</t>
    </rPh>
    <phoneticPr fontId="4"/>
  </si>
  <si>
    <t>03-6876-7129</t>
    <phoneticPr fontId="4"/>
  </si>
  <si>
    <t>平成30年9月10日</t>
    <rPh sb="0" eb="2">
      <t>ヘイセイ</t>
    </rPh>
    <rPh sb="4" eb="5">
      <t>ネン</t>
    </rPh>
    <rPh sb="6" eb="7">
      <t>ガツ</t>
    </rPh>
    <rPh sb="9" eb="10">
      <t>ニチ</t>
    </rPh>
    <phoneticPr fontId="4"/>
  </si>
  <si>
    <t>ワークスペースひろば型</t>
    <rPh sb="10" eb="11">
      <t>ガタ</t>
    </rPh>
    <phoneticPr fontId="4"/>
  </si>
  <si>
    <t>10.33㎡</t>
    <phoneticPr fontId="4"/>
  </si>
  <si>
    <t>5.33㎡</t>
    <phoneticPr fontId="4"/>
  </si>
  <si>
    <t>ワークスペース利用2名分のデスクと一人当たり二口以上のコンセントが整備されている。無線LANによるWi-Fi環境やプリンターも完備しており、PC作業のための設備が整っている。利用者同士が交流できるコーナー、及び打ち合わせのためのスペースもある。希望に応じて鍵付きロッカーの貸与も可能。</t>
    <rPh sb="7" eb="9">
      <t>リヨウ</t>
    </rPh>
    <rPh sb="10" eb="11">
      <t>メイ</t>
    </rPh>
    <rPh sb="11" eb="12">
      <t>ブン</t>
    </rPh>
    <rPh sb="17" eb="19">
      <t>ヒトリ</t>
    </rPh>
    <rPh sb="19" eb="20">
      <t>ア</t>
    </rPh>
    <rPh sb="22" eb="24">
      <t>フタクチ</t>
    </rPh>
    <rPh sb="24" eb="26">
      <t>イジョウ</t>
    </rPh>
    <rPh sb="33" eb="35">
      <t>セイビ</t>
    </rPh>
    <rPh sb="41" eb="43">
      <t>ムセン</t>
    </rPh>
    <rPh sb="54" eb="56">
      <t>カンキョウ</t>
    </rPh>
    <rPh sb="63" eb="65">
      <t>カンビ</t>
    </rPh>
    <rPh sb="72" eb="74">
      <t>サギョウ</t>
    </rPh>
    <rPh sb="78" eb="80">
      <t>セツビ</t>
    </rPh>
    <rPh sb="81" eb="82">
      <t>トトノ</t>
    </rPh>
    <rPh sb="87" eb="90">
      <t>リヨウシャ</t>
    </rPh>
    <rPh sb="90" eb="92">
      <t>ドウシ</t>
    </rPh>
    <rPh sb="93" eb="95">
      <t>コウリュウ</t>
    </rPh>
    <rPh sb="103" eb="104">
      <t>オヨ</t>
    </rPh>
    <rPh sb="105" eb="106">
      <t>ウ</t>
    </rPh>
    <rPh sb="107" eb="108">
      <t>ア</t>
    </rPh>
    <rPh sb="122" eb="124">
      <t>キボウ</t>
    </rPh>
    <rPh sb="125" eb="126">
      <t>オウ</t>
    </rPh>
    <rPh sb="128" eb="129">
      <t>カギ</t>
    </rPh>
    <rPh sb="129" eb="130">
      <t>ツ</t>
    </rPh>
    <rPh sb="136" eb="138">
      <t>タイヨ</t>
    </rPh>
    <rPh sb="139" eb="141">
      <t>カノウ</t>
    </rPh>
    <phoneticPr fontId="4"/>
  </si>
  <si>
    <t>0歳4か月～3歳（原則未就園児）</t>
    <rPh sb="1" eb="2">
      <t>サイ</t>
    </rPh>
    <rPh sb="4" eb="5">
      <t>ゲツ</t>
    </rPh>
    <rPh sb="7" eb="8">
      <t>サイ</t>
    </rPh>
    <rPh sb="11" eb="15">
      <t>ミシュウエンジ</t>
    </rPh>
    <phoneticPr fontId="4"/>
  </si>
  <si>
    <t>全体：27.36㎡</t>
    <rPh sb="0" eb="2">
      <t>ゼンタイ</t>
    </rPh>
    <phoneticPr fontId="4"/>
  </si>
  <si>
    <t>保育室：10.4㎡</t>
    <rPh sb="0" eb="3">
      <t>ホイクシツ</t>
    </rPh>
    <phoneticPr fontId="4"/>
  </si>
  <si>
    <t>P1Q9R3</t>
  </si>
  <si>
    <t>おでかけひろばcobaco</t>
    <phoneticPr fontId="4"/>
  </si>
  <si>
    <t>一般社団法人北沢おせっかいクラブ</t>
    <rPh sb="0" eb="2">
      <t>イッパン</t>
    </rPh>
    <rPh sb="2" eb="4">
      <t>シャダン</t>
    </rPh>
    <rPh sb="4" eb="6">
      <t>ホウジン</t>
    </rPh>
    <rPh sb="6" eb="8">
      <t>キタザワ</t>
    </rPh>
    <phoneticPr fontId="4"/>
  </si>
  <si>
    <t>世田谷区代田1-17-3</t>
    <rPh sb="0" eb="4">
      <t>セタガヤク</t>
    </rPh>
    <rPh sb="4" eb="6">
      <t>ダイタ</t>
    </rPh>
    <phoneticPr fontId="4"/>
  </si>
  <si>
    <t>03-6876-8584</t>
    <phoneticPr fontId="4"/>
  </si>
  <si>
    <t>平成30年9月25日</t>
    <rPh sb="0" eb="2">
      <t>ヘイセイ</t>
    </rPh>
    <rPh sb="4" eb="5">
      <t>ネン</t>
    </rPh>
    <rPh sb="6" eb="7">
      <t>ガツ</t>
    </rPh>
    <rPh sb="9" eb="10">
      <t>ニチ</t>
    </rPh>
    <phoneticPr fontId="4"/>
  </si>
  <si>
    <t>16.94㎡</t>
    <phoneticPr fontId="4"/>
  </si>
  <si>
    <t>8㎡</t>
    <phoneticPr fontId="4"/>
  </si>
  <si>
    <t>2階に3室　10帖、11帖、5.5帖あり
11帖をワークスペースとして利用</t>
    <rPh sb="1" eb="2">
      <t>カイ</t>
    </rPh>
    <rPh sb="4" eb="5">
      <t>シツ</t>
    </rPh>
    <rPh sb="8" eb="9">
      <t>ジョウ</t>
    </rPh>
    <rPh sb="12" eb="13">
      <t>ジョウ</t>
    </rPh>
    <rPh sb="17" eb="18">
      <t>ジョウ</t>
    </rPh>
    <rPh sb="23" eb="24">
      <t>ジョウ</t>
    </rPh>
    <rPh sb="35" eb="37">
      <t>リヨウ</t>
    </rPh>
    <phoneticPr fontId="4"/>
  </si>
  <si>
    <t>全体：46.2㎡</t>
    <rPh sb="0" eb="2">
      <t>ゼンタイ</t>
    </rPh>
    <phoneticPr fontId="4"/>
  </si>
  <si>
    <t>保育室：12.32㎡</t>
    <rPh sb="0" eb="3">
      <t>ホイクシツ</t>
    </rPh>
    <phoneticPr fontId="4"/>
  </si>
  <si>
    <t>K4L6M8</t>
    <phoneticPr fontId="4"/>
  </si>
  <si>
    <t>ふかさわおでかけひろば　ワークスペースプラス</t>
    <phoneticPr fontId="4"/>
  </si>
  <si>
    <t>かみのげ子育て支援協議会</t>
    <rPh sb="4" eb="6">
      <t>コソダ</t>
    </rPh>
    <rPh sb="7" eb="9">
      <t>シエン</t>
    </rPh>
    <rPh sb="9" eb="12">
      <t>キョウギカイ</t>
    </rPh>
    <phoneticPr fontId="4"/>
  </si>
  <si>
    <t>世田谷区深沢4-2-21　1階</t>
    <rPh sb="0" eb="4">
      <t>セタガヤク</t>
    </rPh>
    <rPh sb="4" eb="6">
      <t>フカサワ</t>
    </rPh>
    <rPh sb="14" eb="15">
      <t>カイ</t>
    </rPh>
    <phoneticPr fontId="4"/>
  </si>
  <si>
    <t>03-6879-0804</t>
    <phoneticPr fontId="4"/>
  </si>
  <si>
    <t>令和2年12月25日</t>
    <rPh sb="0" eb="2">
      <t>レイワ</t>
    </rPh>
    <rPh sb="3" eb="4">
      <t>ネン</t>
    </rPh>
    <rPh sb="6" eb="7">
      <t>ガツ</t>
    </rPh>
    <rPh sb="9" eb="10">
      <t>ニチ</t>
    </rPh>
    <phoneticPr fontId="4"/>
  </si>
  <si>
    <t>10.78㎡</t>
    <phoneticPr fontId="4"/>
  </si>
  <si>
    <t>机、プリンター、コンセント（2口以上）、荷物棚</t>
    <rPh sb="0" eb="1">
      <t>ツクエ</t>
    </rPh>
    <rPh sb="15" eb="16">
      <t>クチ</t>
    </rPh>
    <rPh sb="16" eb="18">
      <t>イジョウ</t>
    </rPh>
    <rPh sb="20" eb="22">
      <t>ニモツ</t>
    </rPh>
    <rPh sb="22" eb="23">
      <t>タナ</t>
    </rPh>
    <phoneticPr fontId="4"/>
  </si>
  <si>
    <t>全体：26.79㎡</t>
    <phoneticPr fontId="4"/>
  </si>
  <si>
    <t>保育室：9.9㎡</t>
    <rPh sb="0" eb="3">
      <t>ホイクシツ</t>
    </rPh>
    <phoneticPr fontId="4"/>
  </si>
  <si>
    <t>B6C8D1</t>
    <phoneticPr fontId="4"/>
  </si>
  <si>
    <t>おでかけひろば　cotton</t>
  </si>
  <si>
    <t>一般社団法人cotton</t>
    <rPh sb="0" eb="6">
      <t>イッパンシャダンホウジン</t>
    </rPh>
    <phoneticPr fontId="4"/>
  </si>
  <si>
    <t>03-6411-9043</t>
    <phoneticPr fontId="4"/>
  </si>
  <si>
    <t>令和元年8月23日</t>
    <rPh sb="0" eb="2">
      <t>レイワ</t>
    </rPh>
    <rPh sb="2" eb="4">
      <t>ガンネン</t>
    </rPh>
    <rPh sb="5" eb="6">
      <t>ガツ</t>
    </rPh>
    <rPh sb="8" eb="9">
      <t>ニチ</t>
    </rPh>
    <phoneticPr fontId="4"/>
  </si>
  <si>
    <t>12.01㎡</t>
    <phoneticPr fontId="4"/>
  </si>
  <si>
    <t>2階に3室あり　1室（12.01㎡）をワークスペースとして使用、その他に2室（14.49㎡、15.32㎡）あり</t>
    <rPh sb="1" eb="2">
      <t>カイ</t>
    </rPh>
    <rPh sb="4" eb="5">
      <t>シツ</t>
    </rPh>
    <rPh sb="9" eb="10">
      <t>シツ</t>
    </rPh>
    <rPh sb="29" eb="31">
      <t>シヨウ</t>
    </rPh>
    <rPh sb="34" eb="35">
      <t>タ</t>
    </rPh>
    <rPh sb="37" eb="38">
      <t>シツ</t>
    </rPh>
    <phoneticPr fontId="4"/>
  </si>
  <si>
    <t>全体：31.05㎡</t>
    <phoneticPr fontId="4"/>
  </si>
  <si>
    <t>保育室：15.00㎡
ほふく室は保育室と同室</t>
    <phoneticPr fontId="4"/>
  </si>
  <si>
    <t>E2F5G9</t>
  </si>
  <si>
    <t>生活クラブ生活協同組合</t>
    <rPh sb="0" eb="2">
      <t>セイカツ</t>
    </rPh>
    <rPh sb="5" eb="7">
      <t>セイカツ</t>
    </rPh>
    <rPh sb="7" eb="9">
      <t>キョウドウ</t>
    </rPh>
    <rPh sb="9" eb="11">
      <t>クミアイ</t>
    </rPh>
    <phoneticPr fontId="0"/>
  </si>
  <si>
    <t>令和元年8月23日</t>
    <rPh sb="0" eb="2">
      <t>レイワ</t>
    </rPh>
    <rPh sb="2" eb="4">
      <t>ガンネン</t>
    </rPh>
    <rPh sb="5" eb="6">
      <t>ガツ</t>
    </rPh>
    <rPh sb="8" eb="9">
      <t>ニチ</t>
    </rPh>
    <phoneticPr fontId="0"/>
  </si>
  <si>
    <t>ワークスペースひろば型</t>
    <rPh sb="10" eb="11">
      <t>ガタ</t>
    </rPh>
    <phoneticPr fontId="0"/>
  </si>
  <si>
    <t>月・火・
水・木・金</t>
    <rPh sb="0" eb="1">
      <t>ゲツ</t>
    </rPh>
    <rPh sb="2" eb="3">
      <t>カ</t>
    </rPh>
    <rPh sb="5" eb="6">
      <t>スイ</t>
    </rPh>
    <rPh sb="7" eb="8">
      <t>モク</t>
    </rPh>
    <rPh sb="9" eb="10">
      <t>キン</t>
    </rPh>
    <phoneticPr fontId="0"/>
  </si>
  <si>
    <t>2階</t>
    <rPh sb="1" eb="2">
      <t>カイ</t>
    </rPh>
    <phoneticPr fontId="0"/>
  </si>
  <si>
    <t>年間延べ開設日</t>
  </si>
  <si>
    <t>施設管理番号</t>
    <rPh sb="0" eb="2">
      <t>シセツ</t>
    </rPh>
    <rPh sb="2" eb="4">
      <t>カンリ</t>
    </rPh>
    <rPh sb="4" eb="6">
      <t>バンゴウ</t>
    </rPh>
    <phoneticPr fontId="4"/>
  </si>
  <si>
    <t>H7I3J9</t>
    <phoneticPr fontId="4"/>
  </si>
  <si>
    <t>K4L8M2</t>
    <phoneticPr fontId="4"/>
  </si>
  <si>
    <t>週6-7日</t>
    <rPh sb="0" eb="1">
      <t>シュウ</t>
    </rPh>
    <rPh sb="4" eb="5">
      <t>ニチ</t>
    </rPh>
    <phoneticPr fontId="4"/>
  </si>
  <si>
    <t>1－⑦</t>
    <phoneticPr fontId="4"/>
  </si>
  <si>
    <t>開設日数(週）</t>
    <rPh sb="5" eb="6">
      <t>シュウ</t>
    </rPh>
    <phoneticPr fontId="4"/>
  </si>
  <si>
    <t>対象児童</t>
    <rPh sb="0" eb="4">
      <t>タイショウジドウ</t>
    </rPh>
    <phoneticPr fontId="4"/>
  </si>
  <si>
    <t>利用定員</t>
    <rPh sb="0" eb="4">
      <t>リヨウテイイン</t>
    </rPh>
    <phoneticPr fontId="4"/>
  </si>
  <si>
    <t>物件状況</t>
    <phoneticPr fontId="4"/>
  </si>
  <si>
    <t>賃貸の有無</t>
  </si>
  <si>
    <t>回数</t>
    <rPh sb="0" eb="2">
      <t>カイスウ</t>
    </rPh>
    <phoneticPr fontId="4"/>
  </si>
  <si>
    <t>室数</t>
    <rPh sb="0" eb="2">
      <t>シツスウ</t>
    </rPh>
    <phoneticPr fontId="4"/>
  </si>
  <si>
    <t>専用スペースの広さ</t>
    <rPh sb="0" eb="2">
      <t>センヨウ</t>
    </rPh>
    <rPh sb="7" eb="8">
      <t>ヒロ</t>
    </rPh>
    <phoneticPr fontId="4"/>
  </si>
  <si>
    <t>設備</t>
    <phoneticPr fontId="4"/>
  </si>
  <si>
    <t>電話</t>
    <phoneticPr fontId="4"/>
  </si>
  <si>
    <t>職員配置　※常時２名以上配置　別添「構成員名簿」のとおり</t>
    <phoneticPr fontId="4"/>
  </si>
  <si>
    <t>非常勤</t>
    <rPh sb="0" eb="3">
      <t>ヒジョウキン</t>
    </rPh>
    <phoneticPr fontId="9"/>
  </si>
  <si>
    <t>施設管理番号</t>
    <rPh sb="0" eb="4">
      <t>シセツカンリ</t>
    </rPh>
    <rPh sb="4" eb="6">
      <t>バンゴウ</t>
    </rPh>
    <phoneticPr fontId="4"/>
  </si>
  <si>
    <t>J2K6L8</t>
    <phoneticPr fontId="4"/>
  </si>
  <si>
    <t>ワークスペースひろば型補助事業執行計画書</t>
    <rPh sb="10" eb="11">
      <t>カタ</t>
    </rPh>
    <phoneticPr fontId="4"/>
  </si>
  <si>
    <t>1－⑧</t>
    <phoneticPr fontId="4"/>
  </si>
  <si>
    <t>運営スペース</t>
    <phoneticPr fontId="4"/>
  </si>
  <si>
    <t>ワークスペース機能</t>
    <rPh sb="7" eb="9">
      <t>キノウ</t>
    </rPh>
    <phoneticPr fontId="4"/>
  </si>
  <si>
    <t>無料のWi-Fi環境</t>
    <rPh sb="0" eb="2">
      <t>ムリョウ</t>
    </rPh>
    <rPh sb="8" eb="10">
      <t>カンキョウ</t>
    </rPh>
    <phoneticPr fontId="4"/>
  </si>
  <si>
    <t>コンセント(２口以上)</t>
    <rPh sb="7" eb="8">
      <t>クチ</t>
    </rPh>
    <rPh sb="8" eb="10">
      <t>イジョウ</t>
    </rPh>
    <phoneticPr fontId="4"/>
  </si>
  <si>
    <t>専用スペース概況</t>
    <rPh sb="0" eb="2">
      <t>センヨウ</t>
    </rPh>
    <rPh sb="6" eb="8">
      <t>ガイキョウ</t>
    </rPh>
    <phoneticPr fontId="4"/>
  </si>
  <si>
    <t>子どもを預かる機能</t>
    <rPh sb="0" eb="1">
      <t>コ</t>
    </rPh>
    <rPh sb="4" eb="5">
      <t>アズ</t>
    </rPh>
    <rPh sb="7" eb="9">
      <t>キノウ</t>
    </rPh>
    <phoneticPr fontId="4"/>
  </si>
  <si>
    <t>令和７年度</t>
    <rPh sb="0" eb="2">
      <t>レイワ</t>
    </rPh>
    <rPh sb="3" eb="5">
      <t>ネンド</t>
    </rPh>
    <phoneticPr fontId="9"/>
  </si>
  <si>
    <t>基準日</t>
    <rPh sb="0" eb="3">
      <t>キジュンビ</t>
    </rPh>
    <phoneticPr fontId="4"/>
  </si>
  <si>
    <t>現在</t>
    <rPh sb="0" eb="2">
      <t>ゲンザイ</t>
    </rPh>
    <phoneticPr fontId="4"/>
  </si>
  <si>
    <t>専任職員の状況</t>
  </si>
  <si>
    <t>資格証提出
確認欄</t>
    <rPh sb="0" eb="3">
      <t>シカクショウ</t>
    </rPh>
    <rPh sb="3" eb="5">
      <t>テイシュツ</t>
    </rPh>
    <rPh sb="6" eb="8">
      <t>カクニン</t>
    </rPh>
    <rPh sb="8" eb="9">
      <t>ラン</t>
    </rPh>
    <phoneticPr fontId="4"/>
  </si>
  <si>
    <t>従事する事業</t>
    <rPh sb="0" eb="2">
      <t>ジュウジ</t>
    </rPh>
    <rPh sb="4" eb="6">
      <t>ジギョウ</t>
    </rPh>
    <phoneticPr fontId="4"/>
  </si>
  <si>
    <t>左欄資格
について
１年以上の
職務経験の有無</t>
    <rPh sb="0" eb="2">
      <t>サラン</t>
    </rPh>
    <rPh sb="11" eb="14">
      <t>ネンイジョウ</t>
    </rPh>
    <rPh sb="21" eb="23">
      <t>ウム</t>
    </rPh>
    <phoneticPr fontId="4"/>
  </si>
  <si>
    <t>勤務時間等
（月○日、１日○時間、
○：○～○：○）</t>
    <rPh sb="0" eb="2">
      <t>キンム</t>
    </rPh>
    <rPh sb="2" eb="5">
      <t>ジカントウ</t>
    </rPh>
    <rPh sb="7" eb="8">
      <t>ツキ</t>
    </rPh>
    <rPh sb="9" eb="10">
      <t>ニチ</t>
    </rPh>
    <rPh sb="12" eb="13">
      <t>ニチ</t>
    </rPh>
    <rPh sb="14" eb="16">
      <t>ジカン</t>
    </rPh>
    <phoneticPr fontId="9"/>
  </si>
  <si>
    <t>管理用</t>
    <rPh sb="0" eb="3">
      <t>カンリヨウ</t>
    </rPh>
    <phoneticPr fontId="43"/>
  </si>
  <si>
    <t>ほっと
ワーク</t>
    <phoneticPr fontId="4"/>
  </si>
  <si>
    <t>枚数</t>
    <rPh sb="0" eb="2">
      <t>マイスウ</t>
    </rPh>
    <phoneticPr fontId="4"/>
  </si>
  <si>
    <t>資格名</t>
    <rPh sb="0" eb="3">
      <t>シカクメイ</t>
    </rPh>
    <phoneticPr fontId="4"/>
  </si>
  <si>
    <t>〇</t>
  </si>
  <si>
    <t>　</t>
    <phoneticPr fontId="4"/>
  </si>
  <si>
    <t>保育士</t>
    <rPh sb="0" eb="3">
      <t>ホイクシ</t>
    </rPh>
    <phoneticPr fontId="4"/>
  </si>
  <si>
    <t>枚</t>
    <rPh sb="0" eb="1">
      <t>マイ</t>
    </rPh>
    <phoneticPr fontId="4"/>
  </si>
  <si>
    <t>保育サポーター養成講座修了証（女性労働協会発行）</t>
    <rPh sb="0" eb="2">
      <t>ホイク</t>
    </rPh>
    <rPh sb="7" eb="11">
      <t>ヨウセイコウザ</t>
    </rPh>
    <rPh sb="11" eb="13">
      <t>シュウリョウ</t>
    </rPh>
    <rPh sb="13" eb="14">
      <t>アカシ</t>
    </rPh>
    <rPh sb="15" eb="19">
      <t>ジョセイロウドウ</t>
    </rPh>
    <rPh sb="19" eb="21">
      <t>キョウカイ</t>
    </rPh>
    <rPh sb="21" eb="23">
      <t>ハッコウ</t>
    </rPh>
    <phoneticPr fontId="4"/>
  </si>
  <si>
    <t>子育て支援員研修修了証</t>
    <rPh sb="0" eb="2">
      <t>コソダ</t>
    </rPh>
    <rPh sb="3" eb="6">
      <t>シエンイン</t>
    </rPh>
    <rPh sb="6" eb="8">
      <t>ケンシュウ</t>
    </rPh>
    <rPh sb="8" eb="10">
      <t>シュウリョウ</t>
    </rPh>
    <rPh sb="10" eb="11">
      <t>アカシ</t>
    </rPh>
    <phoneticPr fontId="4"/>
  </si>
  <si>
    <t>合計</t>
    <rPh sb="0" eb="2">
      <t>ゴウケイ</t>
    </rPh>
    <phoneticPr fontId="4"/>
  </si>
  <si>
    <t>【主な資格について】</t>
    <rPh sb="1" eb="2">
      <t>オモ</t>
    </rPh>
    <rPh sb="3" eb="5">
      <t>シカク</t>
    </rPh>
    <phoneticPr fontId="9"/>
  </si>
  <si>
    <t>主な資格の記載については、以下を参考にしてください。１人で複数資格を有している場合は、主に担当する業務に要する資格を優先してください。</t>
    <rPh sb="0" eb="1">
      <t>オモ</t>
    </rPh>
    <rPh sb="2" eb="4">
      <t>シカク</t>
    </rPh>
    <rPh sb="5" eb="7">
      <t>キサイ</t>
    </rPh>
    <rPh sb="16" eb="18">
      <t>サンコウ</t>
    </rPh>
    <rPh sb="27" eb="28">
      <t>ニン</t>
    </rPh>
    <rPh sb="29" eb="31">
      <t>フクスウ</t>
    </rPh>
    <rPh sb="31" eb="33">
      <t>シカク</t>
    </rPh>
    <rPh sb="34" eb="35">
      <t>ユウ</t>
    </rPh>
    <rPh sb="39" eb="41">
      <t>バアイ</t>
    </rPh>
    <rPh sb="43" eb="44">
      <t>オモ</t>
    </rPh>
    <rPh sb="45" eb="47">
      <t>タントウ</t>
    </rPh>
    <rPh sb="49" eb="51">
      <t>ギョウム</t>
    </rPh>
    <rPh sb="52" eb="53">
      <t>ヨウ</t>
    </rPh>
    <rPh sb="55" eb="57">
      <t>シカク</t>
    </rPh>
    <rPh sb="58" eb="60">
      <t>ユウセン</t>
    </rPh>
    <phoneticPr fontId="9"/>
  </si>
  <si>
    <t>上段</t>
    <rPh sb="0" eb="2">
      <t>ウエダン</t>
    </rPh>
    <phoneticPr fontId="4"/>
  </si>
  <si>
    <t>○保育士・保育サポーター研修修了・子育て支援員研修修了（地域保育コース）　</t>
    <rPh sb="1" eb="4">
      <t>ホイクシ</t>
    </rPh>
    <rPh sb="5" eb="7">
      <t>ホイク</t>
    </rPh>
    <rPh sb="12" eb="16">
      <t>ケンシュウシュウリョウ</t>
    </rPh>
    <rPh sb="17" eb="19">
      <t>コソダ</t>
    </rPh>
    <rPh sb="20" eb="27">
      <t>シエンインケンシュウシュウリョウ</t>
    </rPh>
    <rPh sb="28" eb="32">
      <t>チイキホイク</t>
    </rPh>
    <phoneticPr fontId="4"/>
  </si>
  <si>
    <t>保育士を優先に選択してください。２つの研修をどちらも修了した場合はどちらか１つを選択してください。</t>
    <rPh sb="0" eb="3">
      <t>ホイクシ</t>
    </rPh>
    <rPh sb="4" eb="6">
      <t>ユウセン</t>
    </rPh>
    <rPh sb="7" eb="9">
      <t>センタク</t>
    </rPh>
    <rPh sb="19" eb="21">
      <t>ケンシュウ</t>
    </rPh>
    <rPh sb="26" eb="28">
      <t>シュウリョウ</t>
    </rPh>
    <rPh sb="30" eb="32">
      <t>バアイ</t>
    </rPh>
    <rPh sb="40" eb="42">
      <t>センタク</t>
    </rPh>
    <phoneticPr fontId="4"/>
  </si>
  <si>
    <t>下段</t>
    <rPh sb="0" eb="2">
      <t>カダン</t>
    </rPh>
    <phoneticPr fontId="4"/>
  </si>
  <si>
    <t>○保健師・助産師・看護師</t>
    <phoneticPr fontId="9"/>
  </si>
  <si>
    <t>３つのうち、最も活用している資格を１つ記入してください。</t>
    <phoneticPr fontId="4"/>
  </si>
  <si>
    <t>○教員資格を有する者</t>
    <phoneticPr fontId="4"/>
  </si>
  <si>
    <t>幼・小・中・高の別を明記して記入してください。　（例）教員資格（幼・小）</t>
    <rPh sb="14" eb="16">
      <t>キニュウ</t>
    </rPh>
    <phoneticPr fontId="4"/>
  </si>
  <si>
    <t>○臨床心理士・心理学専攻者・臨床発達心理士</t>
    <phoneticPr fontId="4"/>
  </si>
  <si>
    <t>（記入例）心理職（臨床心理士）</t>
    <rPh sb="1" eb="3">
      <t>キニュウ</t>
    </rPh>
    <phoneticPr fontId="4"/>
  </si>
  <si>
    <t>○児童指導員・児童厚生員</t>
    <phoneticPr fontId="9"/>
  </si>
  <si>
    <t>（記入例）福祉職（児童指導員）</t>
    <rPh sb="1" eb="3">
      <t>キニュウ</t>
    </rPh>
    <phoneticPr fontId="4"/>
  </si>
  <si>
    <t>○その他</t>
    <phoneticPr fontId="9"/>
  </si>
  <si>
    <t>具体的に記入してください。</t>
    <phoneticPr fontId="4"/>
  </si>
  <si>
    <t>　　</t>
    <phoneticPr fontId="9"/>
  </si>
  <si>
    <t>【当該資格に基づく職務経験について】</t>
    <rPh sb="1" eb="3">
      <t>トウガイ</t>
    </rPh>
    <rPh sb="3" eb="5">
      <t>シカク</t>
    </rPh>
    <rPh sb="6" eb="7">
      <t>モト</t>
    </rPh>
    <rPh sb="9" eb="11">
      <t>ショクム</t>
    </rPh>
    <rPh sb="11" eb="13">
      <t>ケイケン</t>
    </rPh>
    <phoneticPr fontId="9"/>
  </si>
  <si>
    <t>・「主な資格欄」に記載した資格のうち、最も活用している資格について、働いた合計の経験年数を記入してください。</t>
    <rPh sb="2" eb="3">
      <t>オモ</t>
    </rPh>
    <rPh sb="4" eb="6">
      <t>シカク</t>
    </rPh>
    <rPh sb="6" eb="7">
      <t>ラン</t>
    </rPh>
    <rPh sb="9" eb="11">
      <t>キサイ</t>
    </rPh>
    <rPh sb="13" eb="15">
      <t>シカク</t>
    </rPh>
    <rPh sb="34" eb="35">
      <t>ハタラ</t>
    </rPh>
    <rPh sb="37" eb="39">
      <t>ゴウケイ</t>
    </rPh>
    <rPh sb="40" eb="42">
      <t>ケイケン</t>
    </rPh>
    <rPh sb="42" eb="44">
      <t>ネンスウ</t>
    </rPh>
    <rPh sb="45" eb="47">
      <t>キニュウ</t>
    </rPh>
    <phoneticPr fontId="9"/>
  </si>
  <si>
    <t>・現在のひろばでの経験年数と同じとは限りません。前職の経験年数も含みます。</t>
    <rPh sb="1" eb="3">
      <t>ゲンザイ</t>
    </rPh>
    <rPh sb="9" eb="13">
      <t>ケイケンネンスウ</t>
    </rPh>
    <rPh sb="14" eb="15">
      <t>オナ</t>
    </rPh>
    <rPh sb="18" eb="19">
      <t>カギ</t>
    </rPh>
    <rPh sb="24" eb="26">
      <t>ゼンショク</t>
    </rPh>
    <rPh sb="27" eb="31">
      <t>ケイケンネンスウ</t>
    </rPh>
    <rPh sb="32" eb="33">
      <t>フク</t>
    </rPh>
    <phoneticPr fontId="4"/>
  </si>
  <si>
    <t>・前年度等すでに区に申請いただいている内容と整合性とれるよう記入してください。</t>
    <rPh sb="1" eb="4">
      <t>ゼンネンド</t>
    </rPh>
    <rPh sb="4" eb="5">
      <t>トウ</t>
    </rPh>
    <rPh sb="8" eb="9">
      <t>ク</t>
    </rPh>
    <rPh sb="10" eb="12">
      <t>シンセイ</t>
    </rPh>
    <rPh sb="19" eb="21">
      <t>ナイヨウ</t>
    </rPh>
    <rPh sb="22" eb="25">
      <t>セイゴウセイ</t>
    </rPh>
    <rPh sb="30" eb="32">
      <t>キニュウ</t>
    </rPh>
    <phoneticPr fontId="4"/>
  </si>
  <si>
    <t>　※１年に満たない場合</t>
    <phoneticPr fontId="4"/>
  </si>
  <si>
    <t>無</t>
    <rPh sb="0" eb="1">
      <t>ナ</t>
    </rPh>
    <phoneticPr fontId="4"/>
  </si>
  <si>
    <t>０年</t>
    <rPh sb="1" eb="2">
      <t>ネン</t>
    </rPh>
    <phoneticPr fontId="4"/>
  </si>
  <si>
    <t>　※１年を超える場合　</t>
    <rPh sb="5" eb="6">
      <t>コ</t>
    </rPh>
    <rPh sb="8" eb="10">
      <t>バアイ</t>
    </rPh>
    <phoneticPr fontId="4"/>
  </si>
  <si>
    <t>有</t>
    <rPh sb="0" eb="1">
      <t>ア</t>
    </rPh>
    <phoneticPr fontId="4"/>
  </si>
  <si>
    <t>1年以上　</t>
    <rPh sb="1" eb="2">
      <t>ネン</t>
    </rPh>
    <rPh sb="2" eb="4">
      <t>イジョウ</t>
    </rPh>
    <phoneticPr fontId="4"/>
  </si>
  <si>
    <t>　（例）保育士資格を１０年前に取得。３年間保育園で勤務したのち、２年間飲食店で勤務。その後おでかけひろばで４年間働いた場合。→経験有・７年</t>
    <rPh sb="2" eb="3">
      <t>レイ</t>
    </rPh>
    <rPh sb="4" eb="7">
      <t>ホイクシ</t>
    </rPh>
    <rPh sb="7" eb="9">
      <t>シカク</t>
    </rPh>
    <rPh sb="12" eb="14">
      <t>ネンマエ</t>
    </rPh>
    <rPh sb="15" eb="17">
      <t>シュトク</t>
    </rPh>
    <rPh sb="19" eb="21">
      <t>ネンカン</t>
    </rPh>
    <rPh sb="21" eb="24">
      <t>ホイクエン</t>
    </rPh>
    <rPh sb="25" eb="27">
      <t>キンム</t>
    </rPh>
    <rPh sb="33" eb="35">
      <t>ネンカン</t>
    </rPh>
    <rPh sb="35" eb="37">
      <t>インショク</t>
    </rPh>
    <rPh sb="37" eb="38">
      <t>テン</t>
    </rPh>
    <rPh sb="39" eb="41">
      <t>キンム</t>
    </rPh>
    <rPh sb="44" eb="45">
      <t>ゴ</t>
    </rPh>
    <rPh sb="54" eb="56">
      <t>ネンカン</t>
    </rPh>
    <rPh sb="56" eb="57">
      <t>ハタラ</t>
    </rPh>
    <rPh sb="59" eb="61">
      <t>バアイ</t>
    </rPh>
    <rPh sb="63" eb="65">
      <t>ケイケン</t>
    </rPh>
    <rPh sb="65" eb="66">
      <t>ア</t>
    </rPh>
    <rPh sb="68" eb="69">
      <t>ネン</t>
    </rPh>
    <phoneticPr fontId="9"/>
  </si>
  <si>
    <t>ほっとステイ構成員名簿</t>
    <phoneticPr fontId="9"/>
  </si>
  <si>
    <t>備考
転入日・転出日等</t>
    <rPh sb="0" eb="2">
      <t>ビコウ</t>
    </rPh>
    <rPh sb="3" eb="6">
      <t>テンニュウビ</t>
    </rPh>
    <rPh sb="7" eb="10">
      <t>テンシュツビ</t>
    </rPh>
    <rPh sb="10" eb="11">
      <t>トウ</t>
    </rPh>
    <phoneticPr fontId="9"/>
  </si>
  <si>
    <t>ほっとステイ責任者
ほっとステイスタッフ</t>
    <rPh sb="6" eb="9">
      <t>セキニンシャ</t>
    </rPh>
    <phoneticPr fontId="9"/>
  </si>
  <si>
    <t>ほっとステイ
職員合計</t>
    <rPh sb="8" eb="10">
      <t>ショクイン</t>
    </rPh>
    <rPh sb="10" eb="12">
      <t>ゴウケイ</t>
    </rPh>
    <phoneticPr fontId="4"/>
  </si>
  <si>
    <t>ほっとステイ事業（ワークスペースひろば型事業）に従事するため、以下の通り資格証を提出します。</t>
    <rPh sb="6" eb="8">
      <t>ジギョウ</t>
    </rPh>
    <rPh sb="19" eb="20">
      <t>カタ</t>
    </rPh>
    <rPh sb="20" eb="22">
      <t>ジギョウ</t>
    </rPh>
    <rPh sb="24" eb="26">
      <t>ジュウジ</t>
    </rPh>
    <rPh sb="31" eb="33">
      <t>イカ</t>
    </rPh>
    <rPh sb="34" eb="35">
      <t>トオ</t>
    </rPh>
    <rPh sb="36" eb="39">
      <t>シカクショウ</t>
    </rPh>
    <rPh sb="40" eb="42">
      <t>テイシュツ</t>
    </rPh>
    <phoneticPr fontId="4"/>
  </si>
  <si>
    <t>２－④</t>
    <phoneticPr fontId="4"/>
  </si>
  <si>
    <t>２－④別紙</t>
    <phoneticPr fontId="4"/>
  </si>
  <si>
    <t>担当職員の配置</t>
    <rPh sb="0" eb="2">
      <t>タントウ</t>
    </rPh>
    <rPh sb="2" eb="4">
      <t>ショクイン</t>
    </rPh>
    <rPh sb="5" eb="7">
      <t>ハイチ</t>
    </rPh>
    <phoneticPr fontId="43"/>
  </si>
  <si>
    <t>保育士</t>
    <rPh sb="0" eb="3">
      <t>ホイクシ</t>
    </rPh>
    <phoneticPr fontId="43"/>
  </si>
  <si>
    <t>家庭的保育者</t>
    <rPh sb="0" eb="3">
      <t>カテイテキ</t>
    </rPh>
    <rPh sb="3" eb="5">
      <t>ホイク</t>
    </rPh>
    <rPh sb="5" eb="6">
      <t>シャ</t>
    </rPh>
    <phoneticPr fontId="43"/>
  </si>
  <si>
    <t>研修受講者</t>
    <rPh sb="0" eb="2">
      <t>ケンシュウ</t>
    </rPh>
    <rPh sb="2" eb="5">
      <t>ジュコウシャ</t>
    </rPh>
    <phoneticPr fontId="43"/>
  </si>
  <si>
    <t>合計</t>
    <rPh sb="0" eb="2">
      <t>ゴウケイ</t>
    </rPh>
    <phoneticPr fontId="43"/>
  </si>
  <si>
    <r>
      <t xml:space="preserve">保育士・研修修了
</t>
    </r>
    <r>
      <rPr>
        <b/>
        <sz val="10"/>
        <color rgb="FFFF0000"/>
        <rFont val="ＭＳ Ｐゴシック"/>
        <family val="3"/>
        <charset val="128"/>
      </rPr>
      <t>（選択必須）</t>
    </r>
    <rPh sb="0" eb="2">
      <t>ホイク</t>
    </rPh>
    <rPh sb="2" eb="3">
      <t>シ</t>
    </rPh>
    <rPh sb="4" eb="6">
      <t>ケンシュウ</t>
    </rPh>
    <rPh sb="6" eb="8">
      <t>シュウリョウ</t>
    </rPh>
    <rPh sb="10" eb="12">
      <t>センタク</t>
    </rPh>
    <rPh sb="12" eb="14">
      <t>ヒッス</t>
    </rPh>
    <phoneticPr fontId="9"/>
  </si>
  <si>
    <r>
      <t xml:space="preserve">その他
</t>
    </r>
    <r>
      <rPr>
        <b/>
        <sz val="10"/>
        <rFont val="ＭＳ Ｐゴシック"/>
        <family val="3"/>
        <charset val="128"/>
      </rPr>
      <t>（自由記述）</t>
    </r>
    <rPh sb="2" eb="3">
      <t>タ</t>
    </rPh>
    <rPh sb="5" eb="9">
      <t>ジユウキジュツ</t>
    </rPh>
    <phoneticPr fontId="9"/>
  </si>
  <si>
    <t>←補助金交付申請額は収支計画書から自動で記入されます。</t>
    <rPh sb="1" eb="6">
      <t>ホジョキンコウフ</t>
    </rPh>
    <rPh sb="6" eb="9">
      <t>シンセイガク</t>
    </rPh>
    <rPh sb="10" eb="12">
      <t>シュウシ</t>
    </rPh>
    <rPh sb="12" eb="15">
      <t>ケイカクショ</t>
    </rPh>
    <rPh sb="17" eb="19">
      <t>ジドウ</t>
    </rPh>
    <rPh sb="20" eb="22">
      <t>キニュウ</t>
    </rPh>
    <phoneticPr fontId="4"/>
  </si>
  <si>
    <t>←構成員名簿から自動で記入されます。修正したい場合構成員名簿の記入に誤りがないかご確認ください。</t>
    <rPh sb="1" eb="6">
      <t>コウセイインメイボ</t>
    </rPh>
    <rPh sb="8" eb="10">
      <t>ジドウ</t>
    </rPh>
    <rPh sb="11" eb="13">
      <t>キニュウ</t>
    </rPh>
    <rPh sb="18" eb="20">
      <t>シュウセイ</t>
    </rPh>
    <rPh sb="23" eb="25">
      <t>バアイ</t>
    </rPh>
    <rPh sb="25" eb="30">
      <t>コウセイインメイボ</t>
    </rPh>
    <rPh sb="31" eb="33">
      <t>キニュウ</t>
    </rPh>
    <rPh sb="34" eb="35">
      <t>アヤマ</t>
    </rPh>
    <rPh sb="41" eb="43">
      <t>カクニン</t>
    </rPh>
    <phoneticPr fontId="4"/>
  </si>
  <si>
    <t>←自動で入力されます。</t>
    <rPh sb="1" eb="3">
      <t>ジドウ</t>
    </rPh>
    <rPh sb="4" eb="6">
      <t>ニュウリョク</t>
    </rPh>
    <phoneticPr fontId="4"/>
  </si>
  <si>
    <t>←ほっとステイ事業運営費補助金交付申請書へはこちらの金額が転記されます。</t>
    <rPh sb="26" eb="28">
      <t>キンガク</t>
    </rPh>
    <rPh sb="29" eb="31">
      <t>テンキ</t>
    </rPh>
    <phoneticPr fontId="4"/>
  </si>
  <si>
    <t>A1A1A1</t>
    <phoneticPr fontId="4"/>
  </si>
  <si>
    <t>せたがやひろば</t>
    <phoneticPr fontId="4"/>
  </si>
  <si>
    <t>NPO法人せたがや</t>
    <phoneticPr fontId="4"/>
  </si>
  <si>
    <t>世田谷区世田谷１－２－３</t>
    <rPh sb="4" eb="7">
      <t>セタガヤ</t>
    </rPh>
    <phoneticPr fontId="4"/>
  </si>
  <si>
    <t>03-5432-2569</t>
  </si>
  <si>
    <t>令和２年7月1日</t>
    <rPh sb="0" eb="2">
      <t>レイワ</t>
    </rPh>
    <rPh sb="3" eb="4">
      <t>ネン</t>
    </rPh>
    <rPh sb="5" eb="6">
      <t>ガツ</t>
    </rPh>
    <rPh sb="7" eb="8">
      <t>ニチ</t>
    </rPh>
    <phoneticPr fontId="4"/>
  </si>
  <si>
    <t>月・火・水・木・金</t>
    <phoneticPr fontId="4"/>
  </si>
  <si>
    <t>0歳4か月～就学前</t>
    <phoneticPr fontId="4"/>
  </si>
  <si>
    <t>全体：40.00㎡</t>
    <rPh sb="0" eb="2">
      <t>ゼンタイ</t>
    </rPh>
    <phoneticPr fontId="4"/>
  </si>
  <si>
    <t>保育室：11.00㎡
ほふく室は保育室と同室</t>
    <phoneticPr fontId="4"/>
  </si>
  <si>
    <t>記入例</t>
    <rPh sb="0" eb="2">
      <t>キニュウ</t>
    </rPh>
    <rPh sb="2" eb="3">
      <t>レイ</t>
    </rPh>
    <phoneticPr fontId="4"/>
  </si>
  <si>
    <t>NPO法人　せたがや</t>
    <phoneticPr fontId="4"/>
  </si>
  <si>
    <t>利用者が利用できる打ち合わせ用のスペースあり</t>
    <phoneticPr fontId="4"/>
  </si>
  <si>
    <t>全体：27.00㎡</t>
    <rPh sb="0" eb="2">
      <t>ゼンタイ</t>
    </rPh>
    <phoneticPr fontId="4"/>
  </si>
  <si>
    <t>保育室：10㎡</t>
    <rPh sb="0" eb="3">
      <t>ホイクシツ</t>
    </rPh>
    <phoneticPr fontId="4"/>
  </si>
  <si>
    <t>記入例</t>
    <rPh sb="0" eb="3">
      <t>キニュウレイ</t>
    </rPh>
    <phoneticPr fontId="4"/>
  </si>
  <si>
    <t>F9G4H2</t>
    <phoneticPr fontId="4"/>
  </si>
  <si>
    <r>
      <t>（注２） 通し番号15以降は、行を非表示にしています。</t>
    </r>
    <r>
      <rPr>
        <b/>
        <sz val="10"/>
        <color theme="1"/>
        <rFont val="ＭＳ Ｐゴシック"/>
        <family val="3"/>
        <charset val="128"/>
      </rPr>
      <t>必要人数分だけ再表示</t>
    </r>
    <r>
      <rPr>
        <sz val="10"/>
        <color theme="1"/>
        <rFont val="ＭＳ Ｐゴシック"/>
        <family val="3"/>
        <charset val="128"/>
      </rPr>
      <t>にしてご使用ください。</t>
    </r>
    <rPh sb="5" eb="6">
      <t>トオ</t>
    </rPh>
    <rPh sb="7" eb="9">
      <t>バンゴウ</t>
    </rPh>
    <rPh sb="11" eb="13">
      <t>イコウ</t>
    </rPh>
    <rPh sb="15" eb="16">
      <t>ギョウ</t>
    </rPh>
    <rPh sb="17" eb="20">
      <t>ヒヒョウジ</t>
    </rPh>
    <rPh sb="27" eb="29">
      <t>ヒツヨウ</t>
    </rPh>
    <rPh sb="29" eb="31">
      <t>ニンズウ</t>
    </rPh>
    <rPh sb="31" eb="32">
      <t>ブン</t>
    </rPh>
    <rPh sb="34" eb="37">
      <t>サイヒョウジ</t>
    </rPh>
    <rPh sb="41" eb="43">
      <t>シヨウ</t>
    </rPh>
    <phoneticPr fontId="9"/>
  </si>
  <si>
    <t xml:space="preserve">所定労働時間については、開設時間の最低基準である５時間の他に、前準備・後片付け・事務処理等を含めた７時間から８時間程度を想定している。
</t>
    <phoneticPr fontId="4"/>
  </si>
  <si>
    <t>よって、週に○時間以上というものではなく、前述の要件を満たす者を常勤職員とする。これを満たさない者については非常勤職員とする。</t>
    <phoneticPr fontId="4"/>
  </si>
  <si>
    <t>ほっとに週５日以上勤務し、所定労働時間内フルタイムで従事する者とする。</t>
    <phoneticPr fontId="4"/>
  </si>
  <si>
    <t>【ほっとステイ事業における常勤職員の要件について】</t>
    <rPh sb="7" eb="9">
      <t>ジギョウ</t>
    </rPh>
    <phoneticPr fontId="9"/>
  </si>
  <si>
    <t>最大５時間
延長30分毎</t>
    <rPh sb="0" eb="2">
      <t>サイダイ</t>
    </rPh>
    <rPh sb="3" eb="5">
      <t>ジカン</t>
    </rPh>
    <rPh sb="6" eb="8">
      <t>エンチョウ</t>
    </rPh>
    <rPh sb="10" eb="12">
      <t>プンゴト</t>
    </rPh>
    <phoneticPr fontId="1"/>
  </si>
  <si>
    <t xml:space="preserve">最大５時間
</t>
    <rPh sb="0" eb="2">
      <t>サイダイ</t>
    </rPh>
    <rPh sb="3" eb="5">
      <t>ジカン</t>
    </rPh>
    <phoneticPr fontId="1"/>
  </si>
  <si>
    <t xml:space="preserve">最大４時間
</t>
    <rPh sb="0" eb="2">
      <t>サイダイ</t>
    </rPh>
    <rPh sb="3" eb="5">
      <t>ジカン</t>
    </rPh>
    <phoneticPr fontId="1"/>
  </si>
  <si>
    <t>ぐるりんの森</t>
    <rPh sb="5" eb="6">
      <t>モリ</t>
    </rPh>
    <phoneticPr fontId="4"/>
  </si>
  <si>
    <t>世田谷区上用賀1-13-10</t>
    <rPh sb="0" eb="4">
      <t>セタガヤク</t>
    </rPh>
    <phoneticPr fontId="4"/>
  </si>
  <si>
    <t>080-7151-3464</t>
    <phoneticPr fontId="4"/>
  </si>
  <si>
    <t>原則２時間以上最大４時間</t>
    <rPh sb="0" eb="2">
      <t>ゲンソク</t>
    </rPh>
    <rPh sb="3" eb="7">
      <t>ジカンイジョウ</t>
    </rPh>
    <rPh sb="7" eb="9">
      <t>サイダイ</t>
    </rPh>
    <rPh sb="10" eb="12">
      <t>ジカン</t>
    </rPh>
    <phoneticPr fontId="1"/>
  </si>
  <si>
    <t>一戸建</t>
    <phoneticPr fontId="4"/>
  </si>
  <si>
    <t>2階建</t>
    <rPh sb="1" eb="3">
      <t>カイダテ</t>
    </rPh>
    <phoneticPr fontId="4"/>
  </si>
  <si>
    <t>全体：28.838㎡</t>
    <rPh sb="0" eb="2">
      <t>ゼンタイ</t>
    </rPh>
    <phoneticPr fontId="4"/>
  </si>
  <si>
    <t>保育室：約6.680㎡</t>
    <rPh sb="0" eb="3">
      <t>ホイクシツ</t>
    </rPh>
    <rPh sb="4" eb="5">
      <t>ヤク</t>
    </rPh>
    <phoneticPr fontId="4"/>
  </si>
  <si>
    <t>最大５時間</t>
    <rPh sb="0" eb="2">
      <t>サイダイ</t>
    </rPh>
    <rPh sb="3" eb="5">
      <t>ジカン</t>
    </rPh>
    <phoneticPr fontId="1"/>
  </si>
  <si>
    <t>週3-４日</t>
    <rPh sb="0" eb="1">
      <t>シュウ</t>
    </rPh>
    <rPh sb="4" eb="5">
      <t>ニチ</t>
    </rPh>
    <phoneticPr fontId="4"/>
  </si>
  <si>
    <t>火・水・金</t>
    <rPh sb="0" eb="1">
      <t>カ</t>
    </rPh>
    <rPh sb="2" eb="3">
      <t>スイ</t>
    </rPh>
    <rPh sb="4" eb="5">
      <t>キン</t>
    </rPh>
    <phoneticPr fontId="4"/>
  </si>
  <si>
    <t>2時間以上最大５時間</t>
    <rPh sb="1" eb="3">
      <t>ジカン</t>
    </rPh>
    <rPh sb="3" eb="5">
      <t>イジョウ</t>
    </rPh>
    <rPh sb="5" eb="7">
      <t>サイダイ</t>
    </rPh>
    <rPh sb="8" eb="10">
      <t>ジカン</t>
    </rPh>
    <phoneticPr fontId="1"/>
  </si>
  <si>
    <t>2時間以上最大４時間</t>
    <rPh sb="1" eb="3">
      <t>ジカン</t>
    </rPh>
    <rPh sb="3" eb="5">
      <t>イジョウ</t>
    </rPh>
    <rPh sb="5" eb="7">
      <t>サイダイ</t>
    </rPh>
    <rPh sb="8" eb="10">
      <t>ジカン</t>
    </rPh>
    <phoneticPr fontId="1"/>
  </si>
  <si>
    <t>30分単位　最大４時間</t>
    <rPh sb="2" eb="5">
      <t>プンタンイ</t>
    </rPh>
    <rPh sb="6" eb="8">
      <t>サイダイ</t>
    </rPh>
    <rPh sb="9" eb="11">
      <t>ジカン</t>
    </rPh>
    <phoneticPr fontId="1"/>
  </si>
  <si>
    <t>ほっとステイSUKUSUKU</t>
    <phoneticPr fontId="4"/>
  </si>
  <si>
    <t>若林4-37-2　つむぎ保育園内</t>
    <phoneticPr fontId="4"/>
  </si>
  <si>
    <t>03-6450-8480</t>
    <phoneticPr fontId="4"/>
  </si>
  <si>
    <t>実施要綱に規定の通り</t>
    <rPh sb="0" eb="2">
      <t>ジッシ</t>
    </rPh>
    <rPh sb="2" eb="4">
      <t>ヨウコウ</t>
    </rPh>
    <rPh sb="5" eb="7">
      <t>キテイ</t>
    </rPh>
    <rPh sb="8" eb="9">
      <t>トオ</t>
    </rPh>
    <phoneticPr fontId="1"/>
  </si>
  <si>
    <t>6名</t>
    <rPh sb="1" eb="2">
      <t>メイ</t>
    </rPh>
    <phoneticPr fontId="4"/>
  </si>
  <si>
    <t>保育室：23.14㎡</t>
    <rPh sb="0" eb="2">
      <t>ホイク</t>
    </rPh>
    <rPh sb="2" eb="3">
      <t>シツ</t>
    </rPh>
    <phoneticPr fontId="4"/>
  </si>
  <si>
    <t>8名</t>
    <rPh sb="1" eb="2">
      <t>メイ</t>
    </rPh>
    <phoneticPr fontId="4"/>
  </si>
  <si>
    <t>ひと月の利用時間上限</t>
    <rPh sb="2" eb="3">
      <t>ツキ</t>
    </rPh>
    <rPh sb="4" eb="6">
      <t>リヨウ</t>
    </rPh>
    <rPh sb="6" eb="8">
      <t>ジカン</t>
    </rPh>
    <rPh sb="8" eb="10">
      <t>ジョウゲン</t>
    </rPh>
    <phoneticPr fontId="9"/>
  </si>
  <si>
    <t>４時間</t>
    <rPh sb="1" eb="3">
      <t>ジカン</t>
    </rPh>
    <phoneticPr fontId="9"/>
  </si>
  <si>
    <t>利用時間上限（１回の利用につき）</t>
    <rPh sb="0" eb="2">
      <t>リヨウ</t>
    </rPh>
    <rPh sb="2" eb="4">
      <t>ジカン</t>
    </rPh>
    <rPh sb="4" eb="6">
      <t>ジョウゲン</t>
    </rPh>
    <rPh sb="8" eb="9">
      <t>カイ</t>
    </rPh>
    <rPh sb="10" eb="12">
      <t>リヨウ</t>
    </rPh>
    <phoneticPr fontId="9"/>
  </si>
  <si>
    <t>世田谷区１－２－３</t>
  </si>
  <si>
    <t>4時間</t>
    <rPh sb="1" eb="3">
      <t>ジカン</t>
    </rPh>
    <phoneticPr fontId="4"/>
  </si>
  <si>
    <t>世田谷区祖師谷1-12-10</t>
    <rPh sb="0" eb="4">
      <t>セタガヤク</t>
    </rPh>
    <phoneticPr fontId="4"/>
  </si>
  <si>
    <t>生活クラブ子育て広場ぶらんこ烏山</t>
    <rPh sb="0" eb="2">
      <t>セイカツ</t>
    </rPh>
    <rPh sb="5" eb="7">
      <t>コソダ</t>
    </rPh>
    <rPh sb="8" eb="10">
      <t>ヒロバ</t>
    </rPh>
    <rPh sb="14" eb="16">
      <t>カラスヤマ</t>
    </rPh>
    <phoneticPr fontId="0"/>
  </si>
  <si>
    <t>世田谷区南烏山4－23－15</t>
    <phoneticPr fontId="0"/>
  </si>
  <si>
    <t>03-3307-2611</t>
    <phoneticPr fontId="4"/>
  </si>
  <si>
    <t>47.2㎡</t>
    <phoneticPr fontId="4"/>
  </si>
  <si>
    <t>9.29㎡</t>
    <phoneticPr fontId="4"/>
  </si>
  <si>
    <t>利用者が使用できる打ち合わせスペースあり</t>
    <phoneticPr fontId="4"/>
  </si>
  <si>
    <t>全体：31.81㎡</t>
    <rPh sb="0" eb="2">
      <t>ゼンタイ</t>
    </rPh>
    <phoneticPr fontId="0"/>
  </si>
  <si>
    <t>保育室：10.05㎡</t>
    <phoneticPr fontId="4"/>
  </si>
  <si>
    <t>▼選択肢</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</si>
</sst>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 ;[Red]\-#,##0\ "/>
    <numFmt numFmtId="178" formatCode="0.00_);[Red]\(0.00\)"/>
    <numFmt numFmtId="179" formatCode="0_ "/>
    <numFmt numFmtId="180" formatCode="#0.00&quot;時間&quot;"/>
    <numFmt numFmtId="181" formatCode="#,##0.00&quot;時間&quot;"/>
    <numFmt numFmtId="182" formatCode="&quot;経&quot;&quot;験&quot;&quot;年&quot;&quot;数&quot;#,##0&quot;年&quot;"/>
    <numFmt numFmtId="183" formatCode="&quot;常&quot;&quot;勤&quot;#,##0&quot;名&quot;"/>
    <numFmt numFmtId="184" formatCode="&quot;非&quot;&quot;常&quot;&quot;勤&quot;#,##0&quot;名&quot;"/>
    <numFmt numFmtId="185" formatCode="#,##0;&quot;▲ &quot;#,##0"/>
  </numFmts>
  <fonts count="63">
    <font>
      <sz val="11"/>
      <color theme="1"/>
      <name val="游ゴシック"/>
      <family val="2"/>
      <scheme val="minor"/>
    </font>
    <font>
      <sz val="11"/>
      <color theme="1"/>
      <name val="游ゴシック"/>
      <family val="2"/>
      <charset val="128"/>
      <scheme val="minor"/>
    </font>
    <font>
      <sz val="12"/>
      <color theme="1"/>
      <name val="ＭＳ 明朝"/>
      <family val="1"/>
      <charset val="128"/>
    </font>
    <font>
      <sz val="12"/>
      <color rgb="FF000000"/>
      <name val="ＭＳ 明朝"/>
      <family val="1"/>
      <charset val="128"/>
    </font>
    <font>
      <sz val="6"/>
      <name val="游ゴシック"/>
      <family val="3"/>
      <charset val="128"/>
      <scheme val="minor"/>
    </font>
    <font>
      <sz val="12"/>
      <color theme="1"/>
      <name val="Century"/>
      <family val="1"/>
    </font>
    <font>
      <sz val="12"/>
      <color rgb="FF000000"/>
      <name val="Century"/>
      <family val="1"/>
    </font>
    <font>
      <sz val="11"/>
      <color theme="1"/>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b/>
      <sz val="10"/>
      <color theme="1"/>
      <name val="メイリオ"/>
      <family val="3"/>
      <charset val="128"/>
    </font>
    <font>
      <b/>
      <sz val="14"/>
      <color theme="1"/>
      <name val="メイリオ"/>
      <family val="3"/>
      <charset val="128"/>
    </font>
    <font>
      <sz val="10"/>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b/>
      <sz val="10"/>
      <color theme="1"/>
      <name val="ＭＳ Ｐゴシック"/>
      <family val="3"/>
      <charset val="128"/>
    </font>
    <font>
      <sz val="11"/>
      <color theme="1"/>
      <name val="游ゴシック"/>
      <family val="2"/>
      <scheme val="minor"/>
    </font>
    <font>
      <sz val="11"/>
      <color theme="1"/>
      <name val="ＭＳ Ｐゴシック"/>
      <family val="3"/>
      <charset val="128"/>
    </font>
    <font>
      <b/>
      <sz val="9"/>
      <color indexed="81"/>
      <name val="MS P ゴシック"/>
      <family val="3"/>
      <charset val="128"/>
    </font>
    <font>
      <sz val="12"/>
      <color theme="1"/>
      <name val="ＭＳ Ｐゴシック"/>
      <family val="3"/>
      <charset val="128"/>
    </font>
    <font>
      <sz val="11"/>
      <color rgb="FFFF0000"/>
      <name val="メイリオ"/>
      <family val="3"/>
      <charset val="128"/>
    </font>
    <font>
      <sz val="10"/>
      <name val="メイリオ"/>
      <family val="3"/>
      <charset val="128"/>
    </font>
    <font>
      <b/>
      <sz val="11"/>
      <color rgb="FFFF0000"/>
      <name val="メイリオ"/>
      <family val="3"/>
      <charset val="128"/>
    </font>
    <font>
      <sz val="8"/>
      <name val="メイリオ"/>
      <family val="3"/>
      <charset val="128"/>
    </font>
    <font>
      <sz val="11"/>
      <name val="メイリオ"/>
      <family val="3"/>
      <charset val="128"/>
    </font>
    <font>
      <sz val="14"/>
      <name val="メイリオ"/>
      <family val="3"/>
      <charset val="128"/>
    </font>
    <font>
      <b/>
      <sz val="11"/>
      <color theme="1"/>
      <name val="游ゴシック"/>
      <family val="3"/>
      <charset val="128"/>
      <scheme val="minor"/>
    </font>
    <font>
      <sz val="11"/>
      <name val="游ゴシック"/>
      <family val="2"/>
      <scheme val="minor"/>
    </font>
    <font>
      <sz val="9"/>
      <color indexed="81"/>
      <name val="MS P ゴシック"/>
      <family val="3"/>
      <charset val="128"/>
    </font>
    <font>
      <sz val="11"/>
      <color theme="1"/>
      <name val="ＭＳ 明朝"/>
      <family val="1"/>
      <charset val="128"/>
    </font>
    <font>
      <sz val="11"/>
      <color theme="1"/>
      <name val="游ゴシック"/>
      <family val="3"/>
      <charset val="128"/>
      <scheme val="minor"/>
    </font>
    <font>
      <sz val="14"/>
      <color theme="1"/>
      <name val="ＭＳ 明朝"/>
      <family val="1"/>
      <charset val="128"/>
    </font>
    <font>
      <b/>
      <sz val="20"/>
      <color rgb="FFFF0000"/>
      <name val="メイリオ"/>
      <family val="3"/>
      <charset val="128"/>
    </font>
    <font>
      <b/>
      <sz val="28"/>
      <color theme="1"/>
      <name val="HG丸ｺﾞｼｯｸM-PRO"/>
      <family val="3"/>
      <charset val="128"/>
    </font>
    <font>
      <b/>
      <sz val="16"/>
      <color rgb="FFFF0000"/>
      <name val="メイリオ"/>
      <family val="3"/>
      <charset val="128"/>
    </font>
    <font>
      <sz val="14"/>
      <color rgb="FF000000"/>
      <name val="ＭＳ 明朝"/>
      <family val="1"/>
      <charset val="128"/>
    </font>
    <font>
      <b/>
      <sz val="14"/>
      <color rgb="FFFF0000"/>
      <name val="メイリオ"/>
      <family val="3"/>
      <charset val="128"/>
    </font>
    <font>
      <sz val="16"/>
      <color theme="1"/>
      <name val="ＭＳ Ｐゴシック"/>
      <family val="3"/>
      <charset val="128"/>
    </font>
    <font>
      <sz val="10"/>
      <color theme="1"/>
      <name val="ＭＳ ゴシック"/>
      <family val="3"/>
      <charset val="128"/>
    </font>
    <font>
      <b/>
      <sz val="11"/>
      <color theme="1"/>
      <name val="ＭＳ ゴシック"/>
      <family val="3"/>
      <charset val="128"/>
    </font>
    <font>
      <sz val="6"/>
      <name val="游ゴシック"/>
      <family val="2"/>
      <charset val="128"/>
      <scheme val="minor"/>
    </font>
    <font>
      <b/>
      <sz val="10"/>
      <color rgb="FFFF0000"/>
      <name val="ＭＳ Ｐゴシック"/>
      <family val="3"/>
      <charset val="128"/>
    </font>
    <font>
      <sz val="10"/>
      <name val="ＭＳ Ｐゴシック"/>
      <family val="3"/>
      <charset val="128"/>
    </font>
    <font>
      <sz val="11"/>
      <color theme="1"/>
      <name val="ＭＳ ゴシック"/>
      <family val="3"/>
      <charset val="128"/>
    </font>
    <font>
      <b/>
      <sz val="11"/>
      <color theme="1"/>
      <name val="ＭＳ Ｐゴシック"/>
      <family val="3"/>
      <charset val="128"/>
    </font>
    <font>
      <sz val="10"/>
      <color theme="1"/>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4"/>
      <color rgb="FFFF0000"/>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4"/>
      <name val="游ゴシック"/>
      <family val="3"/>
      <charset val="128"/>
      <scheme val="minor"/>
    </font>
    <font>
      <sz val="12"/>
      <name val="游ゴシック"/>
      <family val="3"/>
      <charset val="128"/>
      <scheme val="minor"/>
    </font>
    <font>
      <sz val="14"/>
      <color rgb="FFFF0000"/>
      <name val="游ゴシック"/>
      <family val="3"/>
      <charset val="128"/>
      <scheme val="minor"/>
    </font>
    <font>
      <b/>
      <sz val="14"/>
      <color theme="1"/>
      <name val="ＭＳ Ｐゴシック"/>
      <family val="3"/>
      <charset val="128"/>
    </font>
    <font>
      <b/>
      <sz val="10"/>
      <name val="ＭＳ Ｐゴシック"/>
      <family val="3"/>
      <charset val="128"/>
    </font>
    <font>
      <b/>
      <sz val="12"/>
      <color rgb="FFFF0000"/>
      <name val="メイリオ"/>
      <family val="3"/>
      <charset val="128"/>
    </font>
    <font>
      <sz val="22"/>
      <color theme="1"/>
      <name val="游ゴシック"/>
      <family val="3"/>
      <charset val="128"/>
      <scheme val="minor"/>
    </font>
    <font>
      <sz val="22"/>
      <color theme="1"/>
      <name val="游ゴシック"/>
      <family val="2"/>
      <scheme val="minor"/>
    </font>
    <font>
      <b/>
      <sz val="22"/>
      <color theme="1"/>
      <name val="游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9D9D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FF0000"/>
        <bgColor indexed="64"/>
      </patternFill>
    </fill>
  </fills>
  <borders count="135">
    <border>
      <left/>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style="thin">
        <color indexed="64"/>
      </bottom>
      <diagonal/>
    </border>
    <border diagonalUp="1">
      <left style="hair">
        <color indexed="64"/>
      </left>
      <right style="hair">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medium">
        <color indexed="64"/>
      </top>
      <bottom/>
      <diagonal/>
    </border>
    <border>
      <left style="hair">
        <color indexed="64"/>
      </left>
      <right style="hair">
        <color indexed="64"/>
      </right>
      <top style="hair">
        <color indexed="64"/>
      </top>
      <bottom/>
      <diagonal/>
    </border>
    <border>
      <left style="medium">
        <color indexed="64"/>
      </left>
      <right style="medium">
        <color indexed="64"/>
      </right>
      <top style="hair">
        <color indexed="64"/>
      </top>
      <bottom style="medium">
        <color indexed="64"/>
      </bottom>
      <diagonal/>
    </border>
    <border diagonalUp="1">
      <left style="hair">
        <color indexed="64"/>
      </left>
      <right/>
      <top/>
      <bottom/>
      <diagonal style="hair">
        <color indexed="64"/>
      </diagonal>
    </border>
    <border diagonalUp="1">
      <left style="hair">
        <color indexed="64"/>
      </left>
      <right/>
      <top/>
      <bottom style="thin">
        <color indexed="64"/>
      </bottom>
      <diagonal style="hair">
        <color indexed="64"/>
      </diagonal>
    </border>
    <border>
      <left style="thin">
        <color indexed="64"/>
      </left>
      <right style="thin">
        <color indexed="64"/>
      </right>
      <top style="dotted">
        <color indexed="64"/>
      </top>
      <bottom style="thin">
        <color indexed="64"/>
      </bottom>
      <diagonal/>
    </border>
  </borders>
  <cellStyleXfs count="7">
    <xf numFmtId="0" fontId="0" fillId="0" borderId="0"/>
    <xf numFmtId="0" fontId="10" fillId="0" borderId="0">
      <alignment vertical="center"/>
    </xf>
    <xf numFmtId="0" fontId="10" fillId="0" borderId="0">
      <alignment vertical="center"/>
    </xf>
    <xf numFmtId="0" fontId="10" fillId="0" borderId="0">
      <alignment vertical="center"/>
    </xf>
    <xf numFmtId="0" fontId="10" fillId="0" borderId="0"/>
    <xf numFmtId="38" fontId="19" fillId="0" borderId="0" applyFont="0" applyFill="0" applyBorder="0" applyAlignment="0" applyProtection="0">
      <alignment vertical="center"/>
    </xf>
    <xf numFmtId="0" fontId="10" fillId="0" borderId="0"/>
  </cellStyleXfs>
  <cellXfs count="550">
    <xf numFmtId="0" fontId="0" fillId="0" borderId="0" xfId="0"/>
    <xf numFmtId="0" fontId="5" fillId="0" borderId="0" xfId="0" applyFont="1" applyAlignment="1">
      <alignment horizontal="justify" vertical="center" wrapText="1"/>
    </xf>
    <xf numFmtId="0" fontId="6" fillId="0" borderId="0" xfId="0" applyFont="1" applyAlignment="1">
      <alignment horizontal="justify" vertical="center"/>
    </xf>
    <xf numFmtId="0" fontId="0" fillId="0" borderId="0" xfId="0" applyAlignment="1">
      <alignment vertical="top"/>
    </xf>
    <xf numFmtId="0" fontId="7" fillId="2" borderId="0" xfId="0" applyFont="1" applyFill="1" applyAlignment="1">
      <alignment vertical="center"/>
    </xf>
    <xf numFmtId="0" fontId="7" fillId="2" borderId="0" xfId="0" applyFont="1" applyFill="1" applyAlignment="1">
      <alignment horizontal="right" vertical="center" shrinkToFit="1"/>
    </xf>
    <xf numFmtId="0" fontId="7" fillId="0" borderId="0" xfId="0" applyFont="1" applyAlignment="1">
      <alignment vertical="center"/>
    </xf>
    <xf numFmtId="0" fontId="7" fillId="2" borderId="0" xfId="0" applyFont="1" applyFill="1" applyAlignment="1">
      <alignment vertical="center" shrinkToFit="1"/>
    </xf>
    <xf numFmtId="0" fontId="7" fillId="2" borderId="0" xfId="0" applyFont="1" applyFill="1" applyAlignment="1">
      <alignment horizontal="right" vertical="center"/>
    </xf>
    <xf numFmtId="0" fontId="7" fillId="2" borderId="0" xfId="0" applyFont="1" applyFill="1" applyAlignment="1">
      <alignment horizontal="center" vertical="center" shrinkToFit="1"/>
    </xf>
    <xf numFmtId="177" fontId="7" fillId="2" borderId="19" xfId="0" applyNumberFormat="1" applyFont="1" applyFill="1" applyBorder="1" applyAlignment="1" applyProtection="1">
      <alignment vertical="center"/>
      <protection locked="0"/>
    </xf>
    <xf numFmtId="177" fontId="7" fillId="2" borderId="20" xfId="0" applyNumberFormat="1" applyFont="1" applyFill="1" applyBorder="1" applyAlignment="1" applyProtection="1">
      <alignment vertical="center"/>
      <protection locked="0"/>
    </xf>
    <xf numFmtId="177" fontId="7" fillId="2" borderId="22" xfId="0" applyNumberFormat="1" applyFont="1" applyFill="1" applyBorder="1" applyAlignment="1" applyProtection="1">
      <alignment vertical="center"/>
      <protection locked="0"/>
    </xf>
    <xf numFmtId="177" fontId="7" fillId="2" borderId="23" xfId="0" applyNumberFormat="1" applyFont="1" applyFill="1" applyBorder="1" applyAlignment="1" applyProtection="1">
      <alignment vertical="center"/>
      <protection locked="0"/>
    </xf>
    <xf numFmtId="0" fontId="7" fillId="0" borderId="0" xfId="0" applyFont="1" applyAlignment="1">
      <alignment vertical="center" shrinkToFit="1"/>
    </xf>
    <xf numFmtId="0" fontId="14" fillId="2" borderId="0" xfId="3" applyFont="1" applyFill="1">
      <alignment vertical="center"/>
    </xf>
    <xf numFmtId="0" fontId="14" fillId="0" borderId="0" xfId="3" applyFont="1">
      <alignment vertical="center"/>
    </xf>
    <xf numFmtId="0" fontId="14" fillId="0" borderId="0" xfId="3" applyFont="1" applyAlignment="1">
      <alignment horizontal="center" vertical="center"/>
    </xf>
    <xf numFmtId="0" fontId="14" fillId="2" borderId="0" xfId="4" applyFont="1" applyFill="1" applyAlignment="1">
      <alignment vertical="center"/>
    </xf>
    <xf numFmtId="0" fontId="14" fillId="2" borderId="0" xfId="4" applyFont="1" applyFill="1" applyAlignment="1">
      <alignment horizontal="right" vertical="center"/>
    </xf>
    <xf numFmtId="0" fontId="14" fillId="2" borderId="0" xfId="3" applyFont="1" applyFill="1" applyAlignment="1">
      <alignment horizontal="left" vertical="center" indent="1"/>
    </xf>
    <xf numFmtId="0" fontId="14" fillId="0" borderId="42" xfId="3" applyFont="1" applyBorder="1" applyAlignment="1">
      <alignment horizontal="right" vertical="center"/>
    </xf>
    <xf numFmtId="0" fontId="14" fillId="0" borderId="43" xfId="3" applyFont="1" applyBorder="1" applyAlignment="1">
      <alignment horizontal="left" vertical="center"/>
    </xf>
    <xf numFmtId="0" fontId="14" fillId="0" borderId="43" xfId="3" applyFont="1" applyBorder="1" applyAlignment="1">
      <alignment horizontal="center" vertical="center"/>
    </xf>
    <xf numFmtId="0" fontId="14" fillId="0" borderId="43" xfId="3" applyFont="1" applyBorder="1" applyAlignment="1">
      <alignment horizontal="right" vertical="center"/>
    </xf>
    <xf numFmtId="178" fontId="14" fillId="0" borderId="43" xfId="3" applyNumberFormat="1" applyFont="1" applyBorder="1" applyAlignment="1">
      <alignment horizontal="center" vertical="center"/>
    </xf>
    <xf numFmtId="0" fontId="14" fillId="0" borderId="41" xfId="3" applyFont="1" applyBorder="1" applyAlignment="1">
      <alignment horizontal="left" vertical="center"/>
    </xf>
    <xf numFmtId="0" fontId="14" fillId="0" borderId="44" xfId="3" applyFont="1" applyBorder="1" applyAlignment="1">
      <alignment horizontal="center" vertical="center"/>
    </xf>
    <xf numFmtId="0" fontId="14" fillId="0" borderId="38" xfId="3" applyFont="1" applyBorder="1">
      <alignment vertical="center"/>
    </xf>
    <xf numFmtId="20" fontId="14" fillId="0" borderId="40" xfId="3" applyNumberFormat="1" applyFont="1" applyBorder="1">
      <alignment vertical="center"/>
    </xf>
    <xf numFmtId="0" fontId="14" fillId="2" borderId="0" xfId="3" applyFont="1" applyFill="1" applyAlignment="1">
      <alignment horizontal="left" vertical="center"/>
    </xf>
    <xf numFmtId="0" fontId="2" fillId="2" borderId="0" xfId="0" applyFont="1" applyFill="1"/>
    <xf numFmtId="0" fontId="2" fillId="2" borderId="0" xfId="0" applyFont="1" applyFill="1" applyAlignment="1">
      <alignment horizontal="right"/>
    </xf>
    <xf numFmtId="0" fontId="2" fillId="2" borderId="0" xfId="0" applyFont="1" applyFill="1" applyAlignment="1">
      <alignment vertical="top"/>
    </xf>
    <xf numFmtId="0" fontId="2" fillId="2" borderId="0" xfId="0" applyFont="1" applyFill="1" applyAlignment="1">
      <alignment vertical="top" wrapText="1"/>
    </xf>
    <xf numFmtId="0" fontId="0" fillId="0" borderId="0" xfId="0" applyAlignment="1">
      <alignment wrapText="1"/>
    </xf>
    <xf numFmtId="0" fontId="2" fillId="2" borderId="0" xfId="0" applyFont="1" applyFill="1" applyAlignment="1">
      <alignment vertical="center" wrapText="1"/>
    </xf>
    <xf numFmtId="0" fontId="3" fillId="2" borderId="0" xfId="0" applyFont="1" applyFill="1" applyAlignment="1">
      <alignment vertical="center"/>
    </xf>
    <xf numFmtId="0" fontId="2" fillId="2" borderId="0" xfId="0" applyFont="1" applyFill="1" applyAlignment="1">
      <alignment horizontal="centerContinuous"/>
    </xf>
    <xf numFmtId="0" fontId="2" fillId="2" borderId="0" xfId="0" applyFont="1" applyFill="1" applyAlignment="1" applyProtection="1">
      <alignment vertical="center"/>
    </xf>
    <xf numFmtId="0" fontId="2" fillId="2" borderId="0" xfId="0" applyFont="1" applyFill="1" applyAlignment="1" applyProtection="1">
      <alignment horizontal="center" vertical="center" wrapText="1"/>
    </xf>
    <xf numFmtId="0" fontId="2" fillId="2" borderId="0" xfId="0" applyFont="1" applyFill="1" applyProtection="1"/>
    <xf numFmtId="0" fontId="2" fillId="2" borderId="0" xfId="0" applyFont="1" applyFill="1" applyAlignment="1" applyProtection="1">
      <alignment horizontal="right"/>
    </xf>
    <xf numFmtId="0" fontId="2" fillId="2" borderId="0" xfId="0" applyFont="1" applyFill="1" applyAlignment="1" applyProtection="1">
      <alignment horizontal="center"/>
    </xf>
    <xf numFmtId="0" fontId="3" fillId="2" borderId="0" xfId="0" applyFont="1" applyFill="1" applyAlignment="1" applyProtection="1">
      <alignment horizontal="right" vertical="center" wrapText="1"/>
    </xf>
    <xf numFmtId="0" fontId="3" fillId="2" borderId="0" xfId="0" applyFont="1" applyFill="1" applyAlignment="1" applyProtection="1">
      <alignment horizontal="center" vertical="center" wrapText="1"/>
    </xf>
    <xf numFmtId="0" fontId="3" fillId="2" borderId="0" xfId="0" applyFont="1" applyFill="1" applyAlignment="1" applyProtection="1">
      <alignment horizontal="right" vertical="center"/>
    </xf>
    <xf numFmtId="0" fontId="3" fillId="2" borderId="0" xfId="0" applyFont="1" applyFill="1" applyAlignment="1" applyProtection="1">
      <alignment vertical="center"/>
    </xf>
    <xf numFmtId="0" fontId="3" fillId="2" borderId="0" xfId="0" applyFont="1" applyFill="1" applyAlignment="1" applyProtection="1">
      <alignment horizontal="justify" vertical="center" wrapText="1"/>
    </xf>
    <xf numFmtId="0" fontId="2" fillId="2" borderId="0" xfId="0" applyFont="1" applyFill="1" applyAlignment="1" applyProtection="1">
      <alignment horizontal="centerContinuous" vertical="center" wrapText="1"/>
    </xf>
    <xf numFmtId="0" fontId="2" fillId="2" borderId="0" xfId="0" applyFont="1" applyFill="1" applyAlignment="1" applyProtection="1">
      <alignment horizontal="left" vertical="center"/>
    </xf>
    <xf numFmtId="0" fontId="2" fillId="2" borderId="0" xfId="0" applyFont="1" applyFill="1" applyAlignment="1" applyProtection="1">
      <alignment vertical="top"/>
    </xf>
    <xf numFmtId="0" fontId="2" fillId="2" borderId="0" xfId="0" applyFont="1" applyFill="1" applyAlignment="1" applyProtection="1">
      <alignment horizontal="left"/>
    </xf>
    <xf numFmtId="176" fontId="2" fillId="2" borderId="0" xfId="0" applyNumberFormat="1" applyFont="1" applyFill="1" applyProtection="1"/>
    <xf numFmtId="38" fontId="2" fillId="2" borderId="0" xfId="5" applyFont="1" applyFill="1" applyBorder="1" applyAlignment="1" applyProtection="1"/>
    <xf numFmtId="0" fontId="0" fillId="0" borderId="0" xfId="0" applyProtection="1"/>
    <xf numFmtId="0" fontId="2" fillId="2" borderId="0" xfId="0" applyFont="1" applyFill="1" applyAlignment="1" applyProtection="1">
      <alignment horizontal="left" vertical="center" wrapText="1"/>
    </xf>
    <xf numFmtId="176" fontId="2" fillId="2" borderId="0" xfId="0" applyNumberFormat="1" applyFont="1" applyFill="1" applyAlignment="1" applyProtection="1">
      <alignment horizontal="left" vertical="center"/>
      <protection locked="0"/>
    </xf>
    <xf numFmtId="0" fontId="3" fillId="2" borderId="0" xfId="0" applyFont="1" applyFill="1" applyAlignment="1" applyProtection="1">
      <alignment horizontal="center" vertical="center"/>
      <protection locked="0"/>
    </xf>
    <xf numFmtId="0" fontId="2" fillId="2" borderId="0" xfId="0" applyFont="1" applyFill="1" applyBorder="1" applyAlignment="1" applyProtection="1">
      <protection locked="0"/>
    </xf>
    <xf numFmtId="0" fontId="2" fillId="2" borderId="0" xfId="0" applyFont="1" applyFill="1" applyAlignment="1" applyProtection="1">
      <alignment horizontal="center"/>
      <protection locked="0"/>
    </xf>
    <xf numFmtId="0" fontId="14" fillId="2" borderId="0" xfId="3" applyFont="1" applyFill="1" applyAlignment="1">
      <alignment horizontal="left" vertical="center" wrapText="1"/>
    </xf>
    <xf numFmtId="177" fontId="7" fillId="3" borderId="12" xfId="0" applyNumberFormat="1" applyFont="1" applyFill="1" applyBorder="1" applyAlignment="1">
      <alignment vertical="center"/>
    </xf>
    <xf numFmtId="0" fontId="7" fillId="2" borderId="5" xfId="0" applyFont="1" applyFill="1" applyBorder="1" applyAlignment="1" applyProtection="1">
      <alignment horizontal="center" vertical="center" shrinkToFit="1"/>
      <protection locked="0"/>
    </xf>
    <xf numFmtId="0" fontId="7" fillId="2" borderId="24" xfId="0" applyFont="1" applyFill="1" applyBorder="1" applyAlignment="1" applyProtection="1">
      <alignment vertical="center" shrinkToFit="1"/>
      <protection locked="0"/>
    </xf>
    <xf numFmtId="0" fontId="7" fillId="2" borderId="65" xfId="0" applyFont="1" applyFill="1" applyBorder="1" applyAlignment="1" applyProtection="1">
      <alignment vertical="center" shrinkToFit="1"/>
      <protection locked="0"/>
    </xf>
    <xf numFmtId="0" fontId="7" fillId="2" borderId="5" xfId="0" applyFont="1" applyFill="1" applyBorder="1" applyAlignment="1" applyProtection="1">
      <alignment vertical="center" shrinkToFit="1"/>
      <protection locked="0"/>
    </xf>
    <xf numFmtId="0" fontId="7" fillId="2" borderId="8" xfId="0" applyFont="1" applyFill="1" applyBorder="1" applyAlignment="1" applyProtection="1">
      <alignment vertical="center" shrinkToFit="1"/>
      <protection locked="0"/>
    </xf>
    <xf numFmtId="0" fontId="7" fillId="2" borderId="23" xfId="0" applyFont="1" applyFill="1" applyBorder="1" applyAlignment="1" applyProtection="1">
      <alignment vertical="center" shrinkToFit="1"/>
      <protection locked="0"/>
    </xf>
    <xf numFmtId="0" fontId="7" fillId="2" borderId="26" xfId="0" applyFont="1" applyFill="1" applyBorder="1" applyAlignment="1" applyProtection="1">
      <alignment vertical="center" shrinkToFit="1"/>
      <protection locked="0"/>
    </xf>
    <xf numFmtId="177" fontId="7" fillId="3" borderId="14" xfId="0" applyNumberFormat="1" applyFont="1" applyFill="1" applyBorder="1" applyAlignment="1">
      <alignment vertical="center"/>
    </xf>
    <xf numFmtId="0" fontId="7" fillId="2" borderId="11" xfId="0" applyFont="1" applyFill="1" applyBorder="1" applyAlignment="1" applyProtection="1">
      <alignment vertical="center" shrinkToFit="1"/>
      <protection locked="0"/>
    </xf>
    <xf numFmtId="0" fontId="7" fillId="2" borderId="18" xfId="0" applyFont="1" applyFill="1" applyBorder="1" applyAlignment="1" applyProtection="1">
      <alignment vertical="center" shrinkToFit="1"/>
      <protection locked="0"/>
    </xf>
    <xf numFmtId="177" fontId="7" fillId="3" borderId="5" xfId="0" applyNumberFormat="1" applyFont="1" applyFill="1" applyBorder="1" applyAlignment="1">
      <alignment vertical="center"/>
    </xf>
    <xf numFmtId="0" fontId="7" fillId="2" borderId="25" xfId="0" applyFont="1" applyFill="1" applyBorder="1" applyAlignment="1" applyProtection="1">
      <alignment vertical="center" shrinkToFit="1"/>
      <protection locked="0"/>
    </xf>
    <xf numFmtId="177" fontId="7" fillId="3" borderId="8" xfId="0" applyNumberFormat="1" applyFont="1" applyFill="1" applyBorder="1" applyAlignment="1">
      <alignment vertical="center"/>
    </xf>
    <xf numFmtId="177" fontId="7" fillId="3" borderId="18" xfId="0" applyNumberFormat="1" applyFont="1" applyFill="1" applyBorder="1" applyAlignment="1">
      <alignment vertical="center"/>
    </xf>
    <xf numFmtId="177" fontId="13" fillId="3" borderId="16" xfId="0" applyNumberFormat="1" applyFont="1" applyFill="1" applyBorder="1" applyAlignment="1">
      <alignment vertical="center"/>
    </xf>
    <xf numFmtId="0" fontId="20" fillId="2" borderId="0" xfId="4" applyFont="1" applyFill="1" applyAlignment="1">
      <alignment horizontal="right" vertical="center"/>
    </xf>
    <xf numFmtId="0" fontId="23" fillId="0" borderId="0" xfId="0" applyFont="1" applyAlignment="1">
      <alignment vertical="center"/>
    </xf>
    <xf numFmtId="185" fontId="7" fillId="3" borderId="5" xfId="0" applyNumberFormat="1" applyFont="1" applyFill="1" applyBorder="1" applyAlignment="1">
      <alignment vertical="center"/>
    </xf>
    <xf numFmtId="185" fontId="7" fillId="3" borderId="11" xfId="0" applyNumberFormat="1" applyFont="1" applyFill="1" applyBorder="1" applyAlignment="1">
      <alignment vertical="center"/>
    </xf>
    <xf numFmtId="177" fontId="7" fillId="3" borderId="21" xfId="0" applyNumberFormat="1" applyFont="1" applyFill="1" applyBorder="1" applyAlignment="1">
      <alignment vertical="center"/>
    </xf>
    <xf numFmtId="0" fontId="7" fillId="2" borderId="31" xfId="0" applyFont="1" applyFill="1" applyBorder="1" applyAlignment="1" applyProtection="1">
      <alignment vertical="center" shrinkToFit="1"/>
      <protection locked="0"/>
    </xf>
    <xf numFmtId="177" fontId="7" fillId="2" borderId="65" xfId="0" applyNumberFormat="1" applyFont="1" applyFill="1" applyBorder="1" applyAlignment="1" applyProtection="1">
      <alignment vertical="center"/>
      <protection locked="0"/>
    </xf>
    <xf numFmtId="0" fontId="24" fillId="2" borderId="9" xfId="1" applyFont="1" applyFill="1" applyBorder="1" applyAlignment="1">
      <alignment horizontal="distributed" vertical="center"/>
    </xf>
    <xf numFmtId="177" fontId="7" fillId="3" borderId="5" xfId="0" applyNumberFormat="1" applyFont="1" applyFill="1" applyBorder="1" applyAlignment="1">
      <alignment horizontal="right" vertical="center"/>
    </xf>
    <xf numFmtId="0" fontId="7" fillId="2" borderId="10" xfId="0" applyFont="1" applyFill="1" applyBorder="1" applyAlignment="1">
      <alignment vertical="center" shrinkToFit="1"/>
    </xf>
    <xf numFmtId="0" fontId="24" fillId="2" borderId="0" xfId="1" applyFont="1" applyFill="1" applyAlignment="1">
      <alignment horizontal="distributed" vertical="center"/>
    </xf>
    <xf numFmtId="0" fontId="24" fillId="2" borderId="3" xfId="1" applyFont="1" applyFill="1" applyBorder="1">
      <alignment vertical="center"/>
    </xf>
    <xf numFmtId="0" fontId="24" fillId="2" borderId="14" xfId="1" applyFont="1" applyFill="1" applyBorder="1">
      <alignment vertical="center"/>
    </xf>
    <xf numFmtId="0" fontId="7" fillId="0" borderId="24" xfId="0" applyFont="1" applyBorder="1" applyAlignment="1" applyProtection="1">
      <alignment vertical="center" shrinkToFit="1"/>
      <protection locked="0"/>
    </xf>
    <xf numFmtId="0" fontId="25" fillId="0" borderId="0" xfId="0" applyFont="1" applyAlignment="1">
      <alignment vertical="center"/>
    </xf>
    <xf numFmtId="0" fontId="28" fillId="2" borderId="0" xfId="0" applyFont="1" applyFill="1" applyAlignment="1">
      <alignment horizontal="center" vertical="center"/>
    </xf>
    <xf numFmtId="177" fontId="27" fillId="2" borderId="6" xfId="0" applyNumberFormat="1" applyFont="1" applyFill="1" applyBorder="1" applyAlignment="1" applyProtection="1">
      <alignment vertical="center"/>
      <protection locked="0"/>
    </xf>
    <xf numFmtId="177" fontId="27" fillId="2" borderId="24" xfId="0" applyNumberFormat="1" applyFont="1" applyFill="1" applyBorder="1" applyAlignment="1" applyProtection="1">
      <alignment vertical="center"/>
      <protection locked="0"/>
    </xf>
    <xf numFmtId="177" fontId="27" fillId="0" borderId="18" xfId="0" applyNumberFormat="1" applyFont="1" applyBorder="1" applyAlignment="1" applyProtection="1">
      <alignment vertical="center"/>
      <protection locked="0"/>
    </xf>
    <xf numFmtId="0" fontId="24" fillId="2" borderId="23" xfId="1" applyFont="1" applyFill="1" applyBorder="1">
      <alignment vertical="center"/>
    </xf>
    <xf numFmtId="0" fontId="24" fillId="2" borderId="24" xfId="1" applyFont="1" applyFill="1" applyBorder="1">
      <alignment vertical="center"/>
    </xf>
    <xf numFmtId="0" fontId="24" fillId="2" borderId="65" xfId="1" applyFont="1" applyFill="1" applyBorder="1">
      <alignment vertical="center"/>
    </xf>
    <xf numFmtId="0" fontId="11" fillId="2" borderId="23" xfId="0" applyFont="1" applyFill="1" applyBorder="1" applyAlignment="1">
      <alignment vertical="center"/>
    </xf>
    <xf numFmtId="0" fontId="24" fillId="0" borderId="18" xfId="1" applyFont="1" applyBorder="1">
      <alignment vertical="center"/>
    </xf>
    <xf numFmtId="0" fontId="24" fillId="2" borderId="23" xfId="2" applyFont="1" applyFill="1" applyBorder="1">
      <alignment vertical="center"/>
    </xf>
    <xf numFmtId="0" fontId="24" fillId="2" borderId="14" xfId="2" applyFont="1" applyFill="1" applyBorder="1">
      <alignment vertical="center"/>
    </xf>
    <xf numFmtId="0" fontId="24" fillId="2" borderId="15" xfId="2" applyFont="1" applyFill="1" applyBorder="1">
      <alignment vertical="center"/>
    </xf>
    <xf numFmtId="0" fontId="27" fillId="3" borderId="3" xfId="0" applyFont="1" applyFill="1" applyBorder="1" applyAlignment="1" applyProtection="1">
      <alignment horizontal="left" vertical="center" shrinkToFit="1"/>
    </xf>
    <xf numFmtId="177" fontId="27" fillId="3" borderId="12" xfId="0" applyNumberFormat="1" applyFont="1" applyFill="1" applyBorder="1" applyAlignment="1" applyProtection="1">
      <alignment vertical="center"/>
    </xf>
    <xf numFmtId="0" fontId="2" fillId="2" borderId="0" xfId="0" applyFont="1" applyFill="1" applyAlignment="1">
      <alignment horizontal="left"/>
    </xf>
    <xf numFmtId="0" fontId="0" fillId="2" borderId="0" xfId="0" applyFill="1"/>
    <xf numFmtId="0" fontId="0" fillId="2" borderId="0" xfId="0" applyFill="1" applyAlignment="1">
      <alignment horizontal="left"/>
    </xf>
    <xf numFmtId="0" fontId="29" fillId="0" borderId="0" xfId="0" applyFont="1"/>
    <xf numFmtId="0" fontId="29" fillId="0" borderId="0" xfId="0" applyFont="1" applyAlignment="1">
      <alignment wrapText="1"/>
    </xf>
    <xf numFmtId="0" fontId="29" fillId="0" borderId="0" xfId="0" applyFont="1" applyAlignment="1">
      <alignment horizontal="left"/>
    </xf>
    <xf numFmtId="49" fontId="29" fillId="0" borderId="0" xfId="0" applyNumberFormat="1" applyFont="1"/>
    <xf numFmtId="0" fontId="29" fillId="0" borderId="0" xfId="0" applyFont="1" applyAlignment="1">
      <alignment horizontal="left" wrapText="1"/>
    </xf>
    <xf numFmtId="0" fontId="0" fillId="2" borderId="5" xfId="0" applyFill="1" applyBorder="1" applyAlignment="1">
      <alignment horizontal="left"/>
    </xf>
    <xf numFmtId="0" fontId="0" fillId="2" borderId="5" xfId="0" applyFill="1" applyBorder="1" applyAlignment="1">
      <alignment horizontal="left" wrapText="1"/>
    </xf>
    <xf numFmtId="49" fontId="0" fillId="2" borderId="5" xfId="0" applyNumberFormat="1" applyFill="1" applyBorder="1" applyAlignment="1">
      <alignment horizontal="left"/>
    </xf>
    <xf numFmtId="0" fontId="0" fillId="2" borderId="5" xfId="0" applyFill="1" applyBorder="1"/>
    <xf numFmtId="0" fontId="0" fillId="2" borderId="5" xfId="0" applyFill="1" applyBorder="1" applyAlignment="1">
      <alignment wrapText="1"/>
    </xf>
    <xf numFmtId="49" fontId="0" fillId="2" borderId="5" xfId="0" applyNumberFormat="1" applyFill="1" applyBorder="1"/>
    <xf numFmtId="0" fontId="30" fillId="2" borderId="5" xfId="0" applyFont="1" applyFill="1" applyBorder="1" applyAlignment="1">
      <alignment horizontal="left" wrapText="1"/>
    </xf>
    <xf numFmtId="0" fontId="0" fillId="0" borderId="0" xfId="0" applyAlignment="1">
      <alignment horizontal="left"/>
    </xf>
    <xf numFmtId="0" fontId="0" fillId="2" borderId="0" xfId="0" applyFill="1" applyAlignment="1">
      <alignment wrapText="1"/>
    </xf>
    <xf numFmtId="49" fontId="0" fillId="2" borderId="0" xfId="0" applyNumberFormat="1" applyFill="1"/>
    <xf numFmtId="49" fontId="0" fillId="0" borderId="0" xfId="0" applyNumberFormat="1"/>
    <xf numFmtId="0" fontId="32" fillId="2" borderId="0" xfId="0" applyFont="1" applyFill="1"/>
    <xf numFmtId="0" fontId="0" fillId="0" borderId="5" xfId="0" applyBorder="1"/>
    <xf numFmtId="0" fontId="0" fillId="0" borderId="5" xfId="0" applyBorder="1" applyAlignment="1">
      <alignment horizontal="left"/>
    </xf>
    <xf numFmtId="49" fontId="0" fillId="0" borderId="5" xfId="0" applyNumberFormat="1" applyBorder="1"/>
    <xf numFmtId="0" fontId="0" fillId="0" borderId="5" xfId="0" applyBorder="1" applyAlignment="1">
      <alignment horizontal="left" wrapText="1"/>
    </xf>
    <xf numFmtId="0" fontId="0" fillId="0" borderId="5" xfId="0" applyBorder="1" applyAlignment="1">
      <alignment wrapText="1"/>
    </xf>
    <xf numFmtId="0" fontId="33" fillId="0" borderId="5" xfId="0" applyFont="1" applyBorder="1" applyAlignment="1">
      <alignment horizontal="left" wrapText="1"/>
    </xf>
    <xf numFmtId="49" fontId="0" fillId="0" borderId="5" xfId="0" applyNumberFormat="1" applyBorder="1" applyAlignment="1">
      <alignment horizontal="left"/>
    </xf>
    <xf numFmtId="0" fontId="0" fillId="2" borderId="5" xfId="0" applyFill="1" applyBorder="1" applyAlignment="1">
      <alignment horizontal="center"/>
    </xf>
    <xf numFmtId="0" fontId="29" fillId="2" borderId="0" xfId="0" applyFont="1" applyFill="1"/>
    <xf numFmtId="177" fontId="27" fillId="2" borderId="19" xfId="0" applyNumberFormat="1" applyFont="1" applyFill="1" applyBorder="1" applyAlignment="1" applyProtection="1">
      <alignment vertical="center"/>
      <protection locked="0"/>
    </xf>
    <xf numFmtId="177" fontId="27" fillId="2" borderId="14" xfId="0" applyNumberFormat="1" applyFont="1" applyFill="1" applyBorder="1" applyAlignment="1" applyProtection="1">
      <alignment vertical="center"/>
      <protection locked="0"/>
    </xf>
    <xf numFmtId="177" fontId="27" fillId="2" borderId="23" xfId="0" applyNumberFormat="1" applyFont="1" applyFill="1" applyBorder="1" applyAlignment="1" applyProtection="1">
      <alignment vertical="center"/>
      <protection locked="0"/>
    </xf>
    <xf numFmtId="177" fontId="27" fillId="2" borderId="25" xfId="0" applyNumberFormat="1" applyFont="1" applyFill="1" applyBorder="1" applyAlignment="1" applyProtection="1">
      <alignment vertical="center"/>
      <protection locked="0"/>
    </xf>
    <xf numFmtId="177" fontId="27" fillId="0" borderId="8" xfId="0" applyNumberFormat="1" applyFont="1" applyBorder="1" applyAlignment="1" applyProtection="1">
      <alignment vertical="center"/>
      <protection locked="0"/>
    </xf>
    <xf numFmtId="0" fontId="14" fillId="2" borderId="0" xfId="3" applyFont="1" applyFill="1" applyAlignment="1">
      <alignment vertical="center" wrapText="1"/>
    </xf>
    <xf numFmtId="0" fontId="0" fillId="0" borderId="7" xfId="0" applyBorder="1" applyAlignment="1">
      <alignment horizontal="left"/>
    </xf>
    <xf numFmtId="0" fontId="34" fillId="2" borderId="0" xfId="0" applyFont="1" applyFill="1" applyAlignment="1">
      <alignment vertical="center"/>
    </xf>
    <xf numFmtId="0" fontId="34" fillId="2" borderId="0" xfId="0" applyFont="1" applyFill="1" applyAlignment="1">
      <alignment horizontal="center" vertical="center"/>
    </xf>
    <xf numFmtId="0" fontId="35" fillId="2" borderId="68" xfId="0" applyFont="1" applyFill="1" applyBorder="1" applyAlignment="1">
      <alignment horizontal="center" vertical="center"/>
    </xf>
    <xf numFmtId="0" fontId="34" fillId="0" borderId="0" xfId="0" applyFont="1"/>
    <xf numFmtId="0" fontId="34" fillId="2" borderId="0" xfId="0" applyFont="1" applyFill="1" applyAlignment="1">
      <alignment horizontal="left" vertical="center"/>
    </xf>
    <xf numFmtId="0" fontId="37" fillId="2" borderId="0" xfId="0" applyFont="1" applyFill="1" applyAlignment="1">
      <alignment horizontal="left" vertical="center"/>
    </xf>
    <xf numFmtId="0" fontId="34" fillId="0" borderId="99" xfId="0" applyFont="1" applyBorder="1" applyAlignment="1">
      <alignment vertical="center"/>
    </xf>
    <xf numFmtId="0" fontId="34" fillId="2" borderId="0" xfId="0" applyFont="1" applyFill="1" applyAlignment="1">
      <alignment vertical="center" wrapText="1"/>
    </xf>
    <xf numFmtId="0" fontId="38" fillId="6" borderId="86" xfId="0" applyFont="1" applyFill="1" applyBorder="1" applyAlignment="1">
      <alignment horizontal="left" vertical="center" wrapText="1"/>
    </xf>
    <xf numFmtId="0" fontId="34" fillId="0" borderId="101" xfId="0" applyFont="1" applyBorder="1" applyAlignment="1">
      <alignment vertical="center"/>
    </xf>
    <xf numFmtId="0" fontId="34" fillId="2" borderId="0" xfId="0" applyFont="1" applyFill="1"/>
    <xf numFmtId="0" fontId="34" fillId="0" borderId="105" xfId="0" applyFont="1" applyBorder="1" applyAlignment="1">
      <alignment vertical="center"/>
    </xf>
    <xf numFmtId="0" fontId="38" fillId="2" borderId="0" xfId="0" applyFont="1" applyFill="1" applyAlignment="1">
      <alignment horizontal="left" vertical="center" wrapText="1"/>
    </xf>
    <xf numFmtId="0" fontId="34" fillId="0" borderId="0" xfId="0" applyFont="1" applyAlignment="1" applyProtection="1">
      <alignment horizontal="left" vertical="center" wrapText="1"/>
      <protection locked="0"/>
    </xf>
    <xf numFmtId="0" fontId="38" fillId="6" borderId="99" xfId="0" applyFont="1" applyFill="1" applyBorder="1" applyAlignment="1">
      <alignment horizontal="justify" vertical="center" wrapText="1"/>
    </xf>
    <xf numFmtId="0" fontId="34" fillId="0" borderId="17" xfId="0" applyFont="1" applyBorder="1" applyAlignment="1">
      <alignment horizontal="left" vertical="center"/>
    </xf>
    <xf numFmtId="0" fontId="38" fillId="6" borderId="101" xfId="0" applyFont="1" applyFill="1" applyBorder="1" applyAlignment="1">
      <alignment horizontal="justify" vertical="center" wrapText="1"/>
    </xf>
    <xf numFmtId="0" fontId="34" fillId="0" borderId="85" xfId="0" applyFont="1" applyBorder="1" applyAlignment="1">
      <alignment horizontal="left" vertical="center"/>
    </xf>
    <xf numFmtId="0" fontId="38" fillId="6" borderId="105" xfId="0" applyFont="1" applyFill="1" applyBorder="1" applyAlignment="1">
      <alignment horizontal="justify" vertical="center" wrapText="1"/>
    </xf>
    <xf numFmtId="0" fontId="34" fillId="0" borderId="89" xfId="0" applyFont="1" applyBorder="1" applyAlignment="1">
      <alignment horizontal="left" vertical="center"/>
    </xf>
    <xf numFmtId="0" fontId="38" fillId="2" borderId="0" xfId="0" applyFont="1" applyFill="1" applyAlignment="1">
      <alignment horizontal="justify" vertical="center" wrapText="1"/>
    </xf>
    <xf numFmtId="0" fontId="38" fillId="3" borderId="99" xfId="0" applyFont="1" applyFill="1" applyBorder="1" applyAlignment="1">
      <alignment horizontal="left" vertical="center" wrapText="1"/>
    </xf>
    <xf numFmtId="0" fontId="34" fillId="2" borderId="100" xfId="0" applyFont="1" applyFill="1" applyBorder="1" applyAlignment="1">
      <alignment horizontal="left" vertical="center"/>
    </xf>
    <xf numFmtId="0" fontId="38" fillId="3" borderId="101" xfId="0" applyFont="1" applyFill="1" applyBorder="1" applyAlignment="1">
      <alignment horizontal="left" vertical="center" wrapText="1"/>
    </xf>
    <xf numFmtId="0" fontId="34" fillId="2" borderId="102" xfId="0" applyFont="1" applyFill="1" applyBorder="1" applyAlignment="1">
      <alignment horizontal="left" vertical="center"/>
    </xf>
    <xf numFmtId="0" fontId="38" fillId="3" borderId="106" xfId="0" applyFont="1" applyFill="1" applyBorder="1" applyAlignment="1">
      <alignment horizontal="left" vertical="center" wrapText="1"/>
    </xf>
    <xf numFmtId="0" fontId="34" fillId="2" borderId="101" xfId="0" applyFont="1" applyFill="1" applyBorder="1" applyAlignment="1">
      <alignment horizontal="left" vertical="center"/>
    </xf>
    <xf numFmtId="0" fontId="38" fillId="3"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4" fillId="2" borderId="0" xfId="0" applyFont="1" applyFill="1" applyAlignment="1">
      <alignment horizontal="justify" vertical="center"/>
    </xf>
    <xf numFmtId="0" fontId="34" fillId="2" borderId="0" xfId="0" applyFont="1" applyFill="1" applyAlignment="1" applyProtection="1">
      <alignment horizontal="left" vertical="center" wrapText="1"/>
      <protection locked="0"/>
    </xf>
    <xf numFmtId="0" fontId="38" fillId="6" borderId="103" xfId="0" applyFont="1" applyFill="1" applyBorder="1" applyAlignment="1">
      <alignment horizontal="justify" vertical="center" wrapText="1"/>
    </xf>
    <xf numFmtId="0" fontId="34" fillId="2" borderId="99" xfId="0" applyFont="1" applyFill="1" applyBorder="1" applyAlignment="1">
      <alignment horizontal="left" vertical="center"/>
    </xf>
    <xf numFmtId="0" fontId="38" fillId="3" borderId="86" xfId="0" applyFont="1" applyFill="1" applyBorder="1" applyAlignment="1">
      <alignment horizontal="justify" vertical="center" wrapText="1"/>
    </xf>
    <xf numFmtId="0" fontId="38" fillId="6" borderId="86" xfId="0" applyFont="1" applyFill="1" applyBorder="1" applyAlignment="1">
      <alignment horizontal="justify" vertical="center" wrapText="1"/>
    </xf>
    <xf numFmtId="0" fontId="38" fillId="6" borderId="104" xfId="0" applyFont="1" applyFill="1" applyBorder="1" applyAlignment="1">
      <alignment horizontal="justify" vertical="center" wrapText="1"/>
    </xf>
    <xf numFmtId="0" fontId="34" fillId="2" borderId="105" xfId="0" applyFont="1" applyFill="1" applyBorder="1" applyAlignment="1">
      <alignment horizontal="left" vertical="center"/>
    </xf>
    <xf numFmtId="0" fontId="38" fillId="2" borderId="0" xfId="0" applyFont="1" applyFill="1" applyAlignment="1">
      <alignment horizontal="left" vertical="center"/>
    </xf>
    <xf numFmtId="0" fontId="34" fillId="3" borderId="99" xfId="0" applyFont="1" applyFill="1" applyBorder="1" applyAlignment="1">
      <alignment horizontal="left" vertical="center" wrapText="1"/>
    </xf>
    <xf numFmtId="0" fontId="34" fillId="3" borderId="101" xfId="0" applyFont="1" applyFill="1" applyBorder="1" applyAlignment="1">
      <alignment horizontal="left" vertical="center"/>
    </xf>
    <xf numFmtId="0" fontId="34" fillId="2" borderId="0" xfId="0" applyFont="1" applyFill="1" applyAlignment="1" applyProtection="1">
      <alignment horizontal="center" vertical="center"/>
      <protection locked="0"/>
    </xf>
    <xf numFmtId="0" fontId="34" fillId="3" borderId="105" xfId="0" applyFont="1" applyFill="1" applyBorder="1" applyAlignment="1">
      <alignment horizontal="left" vertical="center"/>
    </xf>
    <xf numFmtId="0" fontId="33" fillId="2" borderId="0" xfId="0" applyFont="1" applyFill="1"/>
    <xf numFmtId="0" fontId="34" fillId="2" borderId="0" xfId="0" applyFont="1" applyFill="1" applyAlignment="1">
      <alignment horizontal="right" vertical="center"/>
    </xf>
    <xf numFmtId="0" fontId="35" fillId="2" borderId="0" xfId="0" applyFont="1" applyFill="1" applyAlignment="1">
      <alignment vertical="center"/>
    </xf>
    <xf numFmtId="0" fontId="36" fillId="0" borderId="0" xfId="0" applyFont="1" applyAlignment="1">
      <alignment vertical="center"/>
    </xf>
    <xf numFmtId="0" fontId="34" fillId="0" borderId="99" xfId="0" applyFont="1" applyBorder="1" applyAlignment="1">
      <alignment horizontal="left" vertical="center"/>
    </xf>
    <xf numFmtId="0" fontId="34" fillId="0" borderId="101" xfId="0" applyFont="1" applyBorder="1" applyAlignment="1">
      <alignment horizontal="left" vertical="center"/>
    </xf>
    <xf numFmtId="0" fontId="34" fillId="0" borderId="105" xfId="0" applyFont="1" applyBorder="1" applyAlignment="1">
      <alignment horizontal="left" vertical="center"/>
    </xf>
    <xf numFmtId="0" fontId="38" fillId="3" borderId="101" xfId="0" applyFont="1" applyFill="1" applyBorder="1" applyAlignment="1">
      <alignment horizontal="justify" vertical="center" wrapText="1"/>
    </xf>
    <xf numFmtId="0" fontId="32" fillId="2" borderId="105" xfId="0" applyFont="1" applyFill="1" applyBorder="1" applyAlignment="1">
      <alignment vertical="top" wrapText="1" shrinkToFit="1"/>
    </xf>
    <xf numFmtId="0" fontId="38" fillId="2" borderId="107" xfId="0" applyFont="1" applyFill="1" applyBorder="1" applyAlignment="1">
      <alignment horizontal="left" vertical="center"/>
    </xf>
    <xf numFmtId="0" fontId="34" fillId="2" borderId="108" xfId="0" applyFont="1" applyFill="1" applyBorder="1" applyAlignment="1" applyProtection="1">
      <alignment horizontal="left" vertical="center" wrapText="1"/>
      <protection locked="0"/>
    </xf>
    <xf numFmtId="0" fontId="7" fillId="3" borderId="6" xfId="0" applyFont="1" applyFill="1" applyBorder="1" applyAlignment="1">
      <alignment horizontal="center" vertical="center"/>
    </xf>
    <xf numFmtId="0" fontId="7" fillId="3" borderId="5" xfId="0" applyFont="1" applyFill="1" applyBorder="1" applyAlignment="1">
      <alignment horizontal="center" vertical="center" shrinkToFit="1"/>
    </xf>
    <xf numFmtId="0" fontId="24" fillId="3" borderId="4" xfId="1" applyFont="1" applyFill="1" applyBorder="1">
      <alignment vertical="center"/>
    </xf>
    <xf numFmtId="0" fontId="26" fillId="3" borderId="10" xfId="1" applyFont="1" applyFill="1" applyBorder="1">
      <alignment vertical="center"/>
    </xf>
    <xf numFmtId="0" fontId="24" fillId="3" borderId="19" xfId="1" applyFont="1" applyFill="1" applyBorder="1">
      <alignment vertical="center"/>
    </xf>
    <xf numFmtId="0" fontId="24" fillId="3" borderId="74" xfId="1" applyFont="1" applyFill="1" applyBorder="1">
      <alignment vertical="center"/>
    </xf>
    <xf numFmtId="0" fontId="24" fillId="3" borderId="20" xfId="1" applyFont="1" applyFill="1" applyBorder="1">
      <alignment vertical="center"/>
    </xf>
    <xf numFmtId="0" fontId="24" fillId="3" borderId="75" xfId="1" applyFont="1" applyFill="1" applyBorder="1">
      <alignment vertical="center"/>
    </xf>
    <xf numFmtId="0" fontId="26" fillId="3" borderId="0" xfId="1" applyFont="1" applyFill="1" applyAlignment="1">
      <alignment horizontal="left" vertical="center"/>
    </xf>
    <xf numFmtId="0" fontId="11" fillId="3" borderId="14" xfId="1" applyFont="1" applyFill="1" applyBorder="1">
      <alignment vertical="center"/>
    </xf>
    <xf numFmtId="0" fontId="11" fillId="3" borderId="15" xfId="1" applyFont="1" applyFill="1" applyBorder="1">
      <alignment vertical="center"/>
    </xf>
    <xf numFmtId="0" fontId="24" fillId="3" borderId="2" xfId="1" applyFont="1" applyFill="1" applyBorder="1">
      <alignment vertical="center"/>
    </xf>
    <xf numFmtId="0" fontId="24" fillId="3" borderId="7" xfId="1" applyFont="1" applyFill="1" applyBorder="1">
      <alignment vertical="center"/>
    </xf>
    <xf numFmtId="0" fontId="24" fillId="3" borderId="13" xfId="1" applyFont="1" applyFill="1" applyBorder="1">
      <alignment vertical="center"/>
    </xf>
    <xf numFmtId="0" fontId="24" fillId="3" borderId="9" xfId="1" applyFont="1" applyFill="1" applyBorder="1" applyAlignment="1">
      <alignment horizontal="center" vertical="center" textRotation="255"/>
    </xf>
    <xf numFmtId="0" fontId="24" fillId="3" borderId="66" xfId="1" applyFont="1" applyFill="1" applyBorder="1" applyAlignment="1">
      <alignment horizontal="center" vertical="center" textRotation="255"/>
    </xf>
    <xf numFmtId="0" fontId="24" fillId="3" borderId="71" xfId="1" applyFont="1" applyFill="1" applyBorder="1">
      <alignment vertical="center"/>
    </xf>
    <xf numFmtId="0" fontId="24" fillId="3" borderId="76" xfId="1" applyFont="1" applyFill="1" applyBorder="1">
      <alignment vertical="center"/>
    </xf>
    <xf numFmtId="0" fontId="24" fillId="3" borderId="77" xfId="1" applyFont="1" applyFill="1" applyBorder="1" applyAlignment="1">
      <alignment horizontal="centerContinuous" vertical="center"/>
    </xf>
    <xf numFmtId="0" fontId="24" fillId="3" borderId="78" xfId="1" applyFont="1" applyFill="1" applyBorder="1" applyAlignment="1">
      <alignment horizontal="centerContinuous" vertical="center"/>
    </xf>
    <xf numFmtId="0" fontId="24" fillId="3" borderId="79" xfId="1" applyFont="1" applyFill="1" applyBorder="1" applyAlignment="1">
      <alignment horizontal="centerContinuous" vertical="center"/>
    </xf>
    <xf numFmtId="0" fontId="7" fillId="3" borderId="11" xfId="0" applyFont="1" applyFill="1" applyBorder="1" applyAlignment="1" applyProtection="1">
      <alignment vertical="center" shrinkToFit="1"/>
      <protection locked="0"/>
    </xf>
    <xf numFmtId="0" fontId="24" fillId="3" borderId="0" xfId="1" applyFont="1" applyFill="1" applyAlignment="1">
      <alignment horizontal="center" vertical="center" textRotation="255"/>
    </xf>
    <xf numFmtId="0" fontId="24" fillId="3" borderId="12" xfId="1" applyFont="1" applyFill="1" applyBorder="1">
      <alignment vertical="center"/>
    </xf>
    <xf numFmtId="0" fontId="24" fillId="3" borderId="14" xfId="1" applyFont="1" applyFill="1" applyBorder="1" applyAlignment="1">
      <alignment horizontal="center" vertical="center" textRotation="255"/>
    </xf>
    <xf numFmtId="0" fontId="11" fillId="3" borderId="8" xfId="1" applyFont="1" applyFill="1" applyBorder="1">
      <alignment vertical="center"/>
    </xf>
    <xf numFmtId="0" fontId="24" fillId="3" borderId="6" xfId="1" applyFont="1" applyFill="1" applyBorder="1">
      <alignment vertical="center"/>
    </xf>
    <xf numFmtId="0" fontId="11" fillId="3" borderId="12" xfId="0" applyFont="1" applyFill="1" applyBorder="1" applyAlignment="1">
      <alignment vertical="center"/>
    </xf>
    <xf numFmtId="0" fontId="11" fillId="3" borderId="7" xfId="0" applyFont="1" applyFill="1" applyBorder="1" applyAlignment="1">
      <alignment vertical="center"/>
    </xf>
    <xf numFmtId="0" fontId="24" fillId="3" borderId="9" xfId="1" applyFont="1" applyFill="1" applyBorder="1" applyAlignment="1">
      <alignment horizontal="right" vertical="center"/>
    </xf>
    <xf numFmtId="0" fontId="24" fillId="3" borderId="14" xfId="1" applyFont="1" applyFill="1" applyBorder="1" applyAlignment="1">
      <alignment horizontal="right" vertical="center"/>
    </xf>
    <xf numFmtId="0" fontId="11" fillId="3" borderId="13" xfId="0" applyFont="1" applyFill="1" applyBorder="1" applyAlignment="1">
      <alignment vertical="center"/>
    </xf>
    <xf numFmtId="0" fontId="24" fillId="3" borderId="9" xfId="1" applyFont="1" applyFill="1" applyBorder="1" applyAlignment="1">
      <alignment horizontal="distributed" vertical="center"/>
    </xf>
    <xf numFmtId="177" fontId="7" fillId="2" borderId="31" xfId="0" applyNumberFormat="1" applyFont="1" applyFill="1" applyBorder="1" applyAlignment="1" applyProtection="1">
      <alignment vertical="center"/>
      <protection locked="0"/>
    </xf>
    <xf numFmtId="0" fontId="24" fillId="3" borderId="72" xfId="1" applyFont="1" applyFill="1" applyBorder="1" applyAlignment="1">
      <alignment horizontal="centerContinuous" vertical="center"/>
    </xf>
    <xf numFmtId="0" fontId="24" fillId="3" borderId="73" xfId="1" applyFont="1" applyFill="1" applyBorder="1" applyAlignment="1">
      <alignment horizontal="centerContinuous" vertical="center"/>
    </xf>
    <xf numFmtId="0" fontId="7" fillId="3" borderId="21" xfId="0" applyFont="1" applyFill="1" applyBorder="1" applyAlignment="1" applyProtection="1">
      <alignment vertical="center" shrinkToFit="1"/>
      <protection locked="0"/>
    </xf>
    <xf numFmtId="0" fontId="7" fillId="3" borderId="5" xfId="0" applyFont="1" applyFill="1" applyBorder="1" applyAlignment="1" applyProtection="1">
      <alignment vertical="center" shrinkToFit="1"/>
      <protection locked="0"/>
    </xf>
    <xf numFmtId="0" fontId="7" fillId="3" borderId="8" xfId="0" applyFont="1" applyFill="1" applyBorder="1" applyAlignment="1" applyProtection="1">
      <alignment vertical="center" shrinkToFit="1"/>
      <protection locked="0"/>
    </xf>
    <xf numFmtId="0" fontId="7" fillId="3" borderId="67" xfId="0" applyFont="1" applyFill="1" applyBorder="1" applyAlignment="1" applyProtection="1">
      <alignment vertical="center" shrinkToFit="1"/>
      <protection locked="0"/>
    </xf>
    <xf numFmtId="38" fontId="2" fillId="2" borderId="0" xfId="5" applyFont="1" applyFill="1" applyAlignment="1" applyProtection="1">
      <alignment horizontal="right"/>
    </xf>
    <xf numFmtId="0" fontId="40" fillId="3" borderId="5" xfId="3" applyFont="1" applyFill="1" applyBorder="1" applyAlignment="1">
      <alignment horizontal="center" vertical="center"/>
    </xf>
    <xf numFmtId="0" fontId="40" fillId="0" borderId="0" xfId="3" applyFont="1">
      <alignment vertical="center"/>
    </xf>
    <xf numFmtId="0" fontId="20" fillId="0" borderId="0" xfId="3" applyFont="1" applyAlignment="1">
      <alignment horizontal="center" vertical="center"/>
    </xf>
    <xf numFmtId="0" fontId="15" fillId="0" borderId="0" xfId="3" applyFont="1" applyAlignment="1">
      <alignment horizontal="center" vertical="center"/>
    </xf>
    <xf numFmtId="0" fontId="41" fillId="0" borderId="0" xfId="3" applyFont="1">
      <alignment vertical="center"/>
    </xf>
    <xf numFmtId="0" fontId="14" fillId="2" borderId="0" xfId="4" applyFont="1" applyFill="1" applyAlignment="1">
      <alignment horizontal="center" vertical="center"/>
    </xf>
    <xf numFmtId="0" fontId="14" fillId="3" borderId="83" xfId="3" applyFont="1" applyFill="1" applyBorder="1">
      <alignment vertical="center"/>
    </xf>
    <xf numFmtId="0" fontId="17" fillId="3" borderId="5" xfId="3" applyFont="1" applyFill="1" applyBorder="1" applyAlignment="1">
      <alignment horizontal="center" vertical="center" wrapText="1"/>
    </xf>
    <xf numFmtId="0" fontId="14" fillId="3" borderId="5" xfId="3" applyFont="1" applyFill="1" applyBorder="1" applyAlignment="1">
      <alignment horizontal="center" vertical="center"/>
    </xf>
    <xf numFmtId="0" fontId="14" fillId="3" borderId="5" xfId="3" applyFont="1" applyFill="1" applyBorder="1" applyAlignment="1">
      <alignment horizontal="center" vertical="center" wrapText="1"/>
    </xf>
    <xf numFmtId="0" fontId="14" fillId="3" borderId="12" xfId="3" applyFont="1" applyFill="1" applyBorder="1" applyAlignment="1">
      <alignment horizontal="right" vertical="center"/>
    </xf>
    <xf numFmtId="0" fontId="14" fillId="3" borderId="8" xfId="3" applyFont="1" applyFill="1" applyBorder="1" applyAlignment="1">
      <alignment horizontal="center" vertical="center"/>
    </xf>
    <xf numFmtId="0" fontId="14" fillId="3" borderId="4" xfId="3" applyFont="1" applyFill="1" applyBorder="1" applyAlignment="1">
      <alignment horizontal="left" vertical="center"/>
    </xf>
    <xf numFmtId="0" fontId="14" fillId="3" borderId="4" xfId="3" applyFont="1" applyFill="1" applyBorder="1" applyAlignment="1">
      <alignment horizontal="center" vertical="center"/>
    </xf>
    <xf numFmtId="0" fontId="14" fillId="3" borderId="4" xfId="3" applyFont="1" applyFill="1" applyBorder="1" applyAlignment="1">
      <alignment horizontal="right" vertical="center"/>
    </xf>
    <xf numFmtId="178" fontId="14" fillId="3" borderId="8" xfId="3" applyNumberFormat="1" applyFont="1" applyFill="1" applyBorder="1" applyAlignment="1">
      <alignment horizontal="center" vertical="center"/>
    </xf>
    <xf numFmtId="0" fontId="14" fillId="3" borderId="13" xfId="3" applyFont="1" applyFill="1" applyBorder="1" applyAlignment="1">
      <alignment horizontal="left" vertical="center"/>
    </xf>
    <xf numFmtId="0" fontId="14" fillId="3" borderId="110" xfId="3" applyFont="1" applyFill="1" applyBorder="1" applyAlignment="1">
      <alignment horizontal="center" vertical="center"/>
    </xf>
    <xf numFmtId="0" fontId="14" fillId="3" borderId="111" xfId="3" applyFont="1" applyFill="1" applyBorder="1" applyAlignment="1">
      <alignment horizontal="center" vertical="center"/>
    </xf>
    <xf numFmtId="0" fontId="14" fillId="3" borderId="112" xfId="3" applyFont="1" applyFill="1" applyBorder="1" applyAlignment="1">
      <alignment horizontal="center" vertical="center"/>
    </xf>
    <xf numFmtId="0" fontId="14" fillId="3" borderId="97" xfId="3" applyFont="1" applyFill="1" applyBorder="1" applyAlignment="1">
      <alignment horizontal="center" vertical="center" wrapText="1"/>
    </xf>
    <xf numFmtId="0" fontId="14" fillId="3" borderId="97" xfId="3" applyFont="1" applyFill="1" applyBorder="1" applyAlignment="1">
      <alignment horizontal="center" vertical="center" shrinkToFit="1"/>
    </xf>
    <xf numFmtId="179" fontId="14" fillId="3" borderId="97" xfId="3" applyNumberFormat="1" applyFont="1" applyFill="1" applyBorder="1" applyAlignment="1">
      <alignment horizontal="center" vertical="center" shrinkToFit="1"/>
    </xf>
    <xf numFmtId="0" fontId="14" fillId="3" borderId="3" xfId="3" applyFont="1" applyFill="1" applyBorder="1">
      <alignment vertical="center"/>
    </xf>
    <xf numFmtId="49" fontId="14" fillId="3" borderId="113" xfId="3" applyNumberFormat="1" applyFont="1" applyFill="1" applyBorder="1" applyAlignment="1">
      <alignment horizontal="center" vertical="center"/>
    </xf>
    <xf numFmtId="20" fontId="14" fillId="3" borderId="97" xfId="3" applyNumberFormat="1" applyFont="1" applyFill="1" applyBorder="1">
      <alignment vertical="center"/>
    </xf>
    <xf numFmtId="180" fontId="14" fillId="3" borderId="97" xfId="3" applyNumberFormat="1" applyFont="1" applyFill="1" applyBorder="1">
      <alignment vertical="center"/>
    </xf>
    <xf numFmtId="181" fontId="14" fillId="3" borderId="98" xfId="3" applyNumberFormat="1" applyFont="1" applyFill="1" applyBorder="1">
      <alignment vertical="center"/>
    </xf>
    <xf numFmtId="0" fontId="17" fillId="2" borderId="119" xfId="3" applyFont="1" applyFill="1" applyBorder="1" applyProtection="1">
      <alignment vertical="center"/>
      <protection locked="0"/>
    </xf>
    <xf numFmtId="0" fontId="14" fillId="2" borderId="119" xfId="3" applyFont="1" applyFill="1" applyBorder="1" applyAlignment="1" applyProtection="1">
      <alignment horizontal="center" vertical="center"/>
      <protection locked="0"/>
    </xf>
    <xf numFmtId="0" fontId="14" fillId="3" borderId="119" xfId="3" applyFont="1" applyFill="1" applyBorder="1" applyAlignment="1">
      <alignment horizontal="center" vertical="center"/>
    </xf>
    <xf numFmtId="0" fontId="14" fillId="0" borderId="32" xfId="3" applyFont="1" applyBorder="1" applyAlignment="1">
      <alignment horizontal="right" vertical="center"/>
    </xf>
    <xf numFmtId="0" fontId="14" fillId="4" borderId="33" xfId="3" applyFont="1" applyFill="1" applyBorder="1" applyAlignment="1" applyProtection="1">
      <alignment horizontal="center" vertical="center"/>
      <protection locked="0"/>
    </xf>
    <xf numFmtId="0" fontId="14" fillId="0" borderId="33" xfId="3" applyFont="1" applyBorder="1" applyAlignment="1">
      <alignment horizontal="left" vertical="center"/>
    </xf>
    <xf numFmtId="0" fontId="14" fillId="0" borderId="33" xfId="3" applyFont="1" applyBorder="1" applyAlignment="1">
      <alignment horizontal="center" vertical="center"/>
    </xf>
    <xf numFmtId="0" fontId="14" fillId="0" borderId="33" xfId="3" applyFont="1" applyBorder="1" applyAlignment="1">
      <alignment horizontal="right" vertical="center"/>
    </xf>
    <xf numFmtId="178" fontId="14" fillId="0" borderId="33" xfId="3" applyNumberFormat="1" applyFont="1" applyBorder="1" applyAlignment="1">
      <alignment horizontal="center" vertical="center"/>
    </xf>
    <xf numFmtId="0" fontId="14" fillId="0" borderId="34" xfId="3" applyFont="1" applyBorder="1" applyAlignment="1">
      <alignment horizontal="left" vertical="center"/>
    </xf>
    <xf numFmtId="0" fontId="14" fillId="0" borderId="35" xfId="3" applyFont="1" applyBorder="1" applyAlignment="1">
      <alignment horizontal="center" vertical="center"/>
    </xf>
    <xf numFmtId="0" fontId="14" fillId="3" borderId="35" xfId="3" applyFont="1" applyFill="1" applyBorder="1" applyAlignment="1">
      <alignment horizontal="center" vertical="center"/>
    </xf>
    <xf numFmtId="0" fontId="14" fillId="2" borderId="45" xfId="3" applyFont="1" applyFill="1" applyBorder="1" applyProtection="1">
      <alignment vertical="center"/>
      <protection locked="0"/>
    </xf>
    <xf numFmtId="182" fontId="14" fillId="2" borderId="45" xfId="3" applyNumberFormat="1" applyFont="1" applyFill="1" applyBorder="1" applyAlignment="1" applyProtection="1">
      <alignment horizontal="center" vertical="center" shrinkToFit="1"/>
      <protection locked="0"/>
    </xf>
    <xf numFmtId="0" fontId="14" fillId="3" borderId="45" xfId="3" applyFont="1" applyFill="1" applyBorder="1" applyAlignment="1">
      <alignment horizontal="center" vertical="center" shrinkToFit="1"/>
    </xf>
    <xf numFmtId="180" fontId="14" fillId="3" borderId="40" xfId="3" applyNumberFormat="1" applyFont="1" applyFill="1" applyBorder="1">
      <alignment vertical="center"/>
    </xf>
    <xf numFmtId="181" fontId="14" fillId="3" borderId="40" xfId="3" applyNumberFormat="1" applyFont="1" applyFill="1" applyBorder="1">
      <alignment vertical="center"/>
    </xf>
    <xf numFmtId="0" fontId="17" fillId="2" borderId="29" xfId="3" applyFont="1" applyFill="1" applyBorder="1" applyProtection="1">
      <alignment vertical="center"/>
      <protection locked="0"/>
    </xf>
    <xf numFmtId="0" fontId="14" fillId="2" borderId="29" xfId="3" applyFont="1" applyFill="1" applyBorder="1" applyAlignment="1" applyProtection="1">
      <alignment horizontal="center" vertical="center"/>
      <protection locked="0"/>
    </xf>
    <xf numFmtId="0" fontId="14" fillId="3" borderId="29" xfId="3" applyFont="1" applyFill="1" applyBorder="1" applyAlignment="1">
      <alignment horizontal="center" vertical="center"/>
    </xf>
    <xf numFmtId="0" fontId="14" fillId="4" borderId="43" xfId="3" applyFont="1" applyFill="1" applyBorder="1" applyAlignment="1" applyProtection="1">
      <alignment horizontal="center" vertical="center"/>
      <protection locked="0"/>
    </xf>
    <xf numFmtId="0" fontId="14" fillId="3" borderId="44" xfId="3" applyFont="1" applyFill="1" applyBorder="1" applyAlignment="1">
      <alignment horizontal="center" vertical="center"/>
    </xf>
    <xf numFmtId="0" fontId="14" fillId="3" borderId="13" xfId="3" applyFont="1" applyFill="1" applyBorder="1" applyAlignment="1">
      <alignment horizontal="center" vertical="center"/>
    </xf>
    <xf numFmtId="181" fontId="14" fillId="8" borderId="94" xfId="3" applyNumberFormat="1" applyFont="1" applyFill="1" applyBorder="1">
      <alignment vertical="center"/>
    </xf>
    <xf numFmtId="0" fontId="47" fillId="2" borderId="0" xfId="3" applyFont="1" applyFill="1" applyAlignment="1">
      <alignment horizontal="left" vertical="center"/>
    </xf>
    <xf numFmtId="0" fontId="15" fillId="2" borderId="0" xfId="3" applyFont="1" applyFill="1" applyAlignment="1">
      <alignment horizontal="left" vertical="center" wrapText="1"/>
    </xf>
    <xf numFmtId="0" fontId="15" fillId="2" borderId="0" xfId="3" applyFont="1" applyFill="1">
      <alignment vertical="center"/>
    </xf>
    <xf numFmtId="0" fontId="15" fillId="0" borderId="0" xfId="3" applyFont="1">
      <alignment vertical="center"/>
    </xf>
    <xf numFmtId="0" fontId="48" fillId="2" borderId="0" xfId="3" applyFont="1" applyFill="1">
      <alignment vertical="center"/>
    </xf>
    <xf numFmtId="0" fontId="48" fillId="0" borderId="0" xfId="3" applyFont="1">
      <alignment vertical="center"/>
    </xf>
    <xf numFmtId="0" fontId="50" fillId="2" borderId="0" xfId="3" applyFont="1" applyFill="1">
      <alignment vertical="center"/>
    </xf>
    <xf numFmtId="0" fontId="50" fillId="2" borderId="0" xfId="3" applyFont="1" applyFill="1" applyAlignment="1">
      <alignment horizontal="left" vertical="center"/>
    </xf>
    <xf numFmtId="0" fontId="50" fillId="0" borderId="0" xfId="3" applyFont="1">
      <alignment vertical="center"/>
    </xf>
    <xf numFmtId="0" fontId="50" fillId="0" borderId="0" xfId="3" applyFont="1" applyAlignment="1">
      <alignment horizontal="center" vertical="center"/>
    </xf>
    <xf numFmtId="0" fontId="49" fillId="2" borderId="0" xfId="3" applyFont="1" applyFill="1" applyAlignment="1">
      <alignment horizontal="left" vertical="center"/>
    </xf>
    <xf numFmtId="0" fontId="52" fillId="2" borderId="68" xfId="3" applyFont="1" applyFill="1" applyBorder="1" applyAlignment="1">
      <alignment horizontal="left" vertical="center"/>
    </xf>
    <xf numFmtId="0" fontId="50" fillId="2" borderId="69" xfId="3" applyFont="1" applyFill="1" applyBorder="1" applyAlignment="1">
      <alignment horizontal="left" vertical="center"/>
    </xf>
    <xf numFmtId="0" fontId="50" fillId="2" borderId="94" xfId="3" applyFont="1" applyFill="1" applyBorder="1" applyAlignment="1">
      <alignment horizontal="left" vertical="center"/>
    </xf>
    <xf numFmtId="0" fontId="53" fillId="2" borderId="68" xfId="3" applyFont="1" applyFill="1" applyBorder="1" applyAlignment="1">
      <alignment horizontal="left" vertical="center"/>
    </xf>
    <xf numFmtId="0" fontId="50" fillId="0" borderId="69" xfId="3" applyFont="1" applyBorder="1">
      <alignment vertical="center"/>
    </xf>
    <xf numFmtId="0" fontId="50" fillId="0" borderId="69" xfId="3" applyFont="1" applyBorder="1" applyAlignment="1">
      <alignment horizontal="center" vertical="center"/>
    </xf>
    <xf numFmtId="0" fontId="50" fillId="0" borderId="94" xfId="3" applyFont="1" applyBorder="1">
      <alignment vertical="center"/>
    </xf>
    <xf numFmtId="0" fontId="54" fillId="2" borderId="0" xfId="3" applyFont="1" applyFill="1" applyAlignment="1">
      <alignment horizontal="left" vertical="center"/>
    </xf>
    <xf numFmtId="0" fontId="52" fillId="2" borderId="82" xfId="3" applyFont="1" applyFill="1" applyBorder="1" applyAlignment="1">
      <alignment horizontal="left" vertical="center"/>
    </xf>
    <xf numFmtId="0" fontId="52" fillId="2" borderId="81" xfId="3" applyFont="1" applyFill="1" applyBorder="1" applyAlignment="1">
      <alignment horizontal="left" vertical="center"/>
    </xf>
    <xf numFmtId="0" fontId="52" fillId="2" borderId="129" xfId="3" applyFont="1" applyFill="1" applyBorder="1" applyAlignment="1">
      <alignment horizontal="left" vertical="center"/>
    </xf>
    <xf numFmtId="0" fontId="55" fillId="2" borderId="82" xfId="3" applyFont="1" applyFill="1" applyBorder="1" applyAlignment="1">
      <alignment horizontal="left" vertical="center"/>
    </xf>
    <xf numFmtId="0" fontId="50" fillId="2" borderId="81" xfId="3" applyFont="1" applyFill="1" applyBorder="1" applyAlignment="1">
      <alignment horizontal="left" vertical="center"/>
    </xf>
    <xf numFmtId="0" fontId="50" fillId="0" borderId="81" xfId="3" applyFont="1" applyBorder="1">
      <alignment vertical="center"/>
    </xf>
    <xf numFmtId="0" fontId="50" fillId="0" borderId="81" xfId="3" applyFont="1" applyBorder="1" applyAlignment="1">
      <alignment horizontal="center" vertical="center"/>
    </xf>
    <xf numFmtId="0" fontId="50" fillId="0" borderId="129" xfId="3" applyFont="1" applyBorder="1">
      <alignment vertical="center"/>
    </xf>
    <xf numFmtId="0" fontId="52" fillId="2" borderId="107" xfId="3" applyFont="1" applyFill="1" applyBorder="1" applyAlignment="1">
      <alignment horizontal="left" vertical="center"/>
    </xf>
    <xf numFmtId="0" fontId="52" fillId="2" borderId="0" xfId="3" applyFont="1" applyFill="1" applyAlignment="1">
      <alignment horizontal="left" vertical="center"/>
    </xf>
    <xf numFmtId="0" fontId="52" fillId="2" borderId="108" xfId="3" applyFont="1" applyFill="1" applyBorder="1" applyAlignment="1">
      <alignment horizontal="left" vertical="center"/>
    </xf>
    <xf numFmtId="0" fontId="55" fillId="2" borderId="107" xfId="3" applyFont="1" applyFill="1" applyBorder="1" applyAlignment="1">
      <alignment horizontal="left" vertical="center"/>
    </xf>
    <xf numFmtId="0" fontId="50" fillId="0" borderId="108" xfId="3" applyFont="1" applyBorder="1">
      <alignment vertical="center"/>
    </xf>
    <xf numFmtId="0" fontId="52" fillId="2" borderId="87" xfId="3" applyFont="1" applyFill="1" applyBorder="1" applyAlignment="1">
      <alignment horizontal="left" vertical="center"/>
    </xf>
    <xf numFmtId="0" fontId="52" fillId="2" borderId="93" xfId="3" applyFont="1" applyFill="1" applyBorder="1" applyAlignment="1">
      <alignment horizontal="left" vertical="center"/>
    </xf>
    <xf numFmtId="0" fontId="52" fillId="2" borderId="95" xfId="3" applyFont="1" applyFill="1" applyBorder="1" applyAlignment="1">
      <alignment horizontal="left" vertical="center"/>
    </xf>
    <xf numFmtId="0" fontId="55" fillId="2" borderId="87" xfId="3" applyFont="1" applyFill="1" applyBorder="1" applyAlignment="1">
      <alignment horizontal="left" vertical="center"/>
    </xf>
    <xf numFmtId="0" fontId="50" fillId="2" borderId="93" xfId="3" applyFont="1" applyFill="1" applyBorder="1" applyAlignment="1">
      <alignment horizontal="left" vertical="center"/>
    </xf>
    <xf numFmtId="0" fontId="50" fillId="0" borderId="93" xfId="3" applyFont="1" applyBorder="1">
      <alignment vertical="center"/>
    </xf>
    <xf numFmtId="0" fontId="50" fillId="0" borderId="93" xfId="3" applyFont="1" applyBorder="1" applyAlignment="1">
      <alignment horizontal="center" vertical="center"/>
    </xf>
    <xf numFmtId="0" fontId="50" fillId="0" borderId="95" xfId="3" applyFont="1" applyBorder="1">
      <alignment vertical="center"/>
    </xf>
    <xf numFmtId="0" fontId="51" fillId="2" borderId="0" xfId="3" applyFont="1" applyFill="1" applyAlignment="1">
      <alignment horizontal="left" vertical="center"/>
    </xf>
    <xf numFmtId="0" fontId="50" fillId="2" borderId="100" xfId="3" applyFont="1" applyFill="1" applyBorder="1" applyAlignment="1">
      <alignment horizontal="center" vertical="center"/>
    </xf>
    <xf numFmtId="0" fontId="50" fillId="2" borderId="1" xfId="3" applyFont="1" applyFill="1" applyBorder="1" applyAlignment="1">
      <alignment horizontal="center" vertical="center"/>
    </xf>
    <xf numFmtId="0" fontId="56" fillId="2" borderId="0" xfId="3" applyFont="1" applyFill="1" applyAlignment="1">
      <alignment horizontal="left" vertical="center"/>
    </xf>
    <xf numFmtId="0" fontId="16" fillId="3" borderId="83" xfId="3" applyFont="1" applyFill="1" applyBorder="1" applyAlignment="1">
      <alignment horizontal="center" vertical="center" wrapText="1"/>
    </xf>
    <xf numFmtId="183" fontId="14" fillId="8" borderId="100" xfId="3" applyNumberFormat="1" applyFont="1" applyFill="1" applyBorder="1" applyAlignment="1">
      <alignment horizontal="center" vertical="center" shrinkToFit="1"/>
    </xf>
    <xf numFmtId="184" fontId="14" fillId="8" borderId="131" xfId="3" applyNumberFormat="1" applyFont="1" applyFill="1" applyBorder="1" applyAlignment="1">
      <alignment horizontal="center" vertical="center" shrinkToFit="1"/>
    </xf>
    <xf numFmtId="0" fontId="59" fillId="2" borderId="0" xfId="0" applyFont="1" applyFill="1"/>
    <xf numFmtId="0" fontId="38" fillId="3" borderId="103" xfId="0" applyFont="1" applyFill="1" applyBorder="1" applyAlignment="1">
      <alignment horizontal="left" vertical="center" wrapText="1"/>
    </xf>
    <xf numFmtId="0" fontId="38" fillId="3" borderId="86" xfId="0" applyFont="1" applyFill="1" applyBorder="1" applyAlignment="1">
      <alignment horizontal="left" vertical="center" wrapText="1"/>
    </xf>
    <xf numFmtId="0" fontId="38" fillId="3" borderId="104" xfId="0" applyFont="1" applyFill="1" applyBorder="1" applyAlignment="1">
      <alignment horizontal="left" vertical="center" wrapText="1"/>
    </xf>
    <xf numFmtId="177" fontId="27" fillId="2" borderId="134" xfId="0" applyNumberFormat="1" applyFont="1" applyFill="1" applyBorder="1" applyAlignment="1" applyProtection="1">
      <alignment vertical="center"/>
      <protection locked="0"/>
    </xf>
    <xf numFmtId="0" fontId="25" fillId="2" borderId="0" xfId="0" applyFont="1" applyFill="1" applyAlignment="1">
      <alignment vertical="center"/>
    </xf>
    <xf numFmtId="49" fontId="14" fillId="2" borderId="39" xfId="3" applyNumberFormat="1" applyFont="1" applyFill="1" applyBorder="1" applyAlignment="1" applyProtection="1">
      <alignment horizontal="center" vertical="center"/>
      <protection locked="0"/>
    </xf>
    <xf numFmtId="0" fontId="60" fillId="9" borderId="5" xfId="0" applyFont="1" applyFill="1" applyBorder="1" applyAlignment="1">
      <alignment vertical="center"/>
    </xf>
    <xf numFmtId="0" fontId="60" fillId="9" borderId="7" xfId="0" applyFont="1" applyFill="1" applyBorder="1" applyAlignment="1">
      <alignment vertical="center"/>
    </xf>
    <xf numFmtId="49" fontId="61" fillId="9" borderId="5" xfId="0" applyNumberFormat="1" applyFont="1" applyFill="1" applyBorder="1" applyAlignment="1">
      <alignment vertical="center"/>
    </xf>
    <xf numFmtId="0" fontId="60" fillId="9" borderId="7" xfId="0" applyFont="1" applyFill="1" applyBorder="1" applyAlignment="1">
      <alignment vertical="center" wrapText="1"/>
    </xf>
    <xf numFmtId="0" fontId="60" fillId="9" borderId="2" xfId="0" applyFont="1" applyFill="1" applyBorder="1" applyAlignment="1">
      <alignment vertical="center"/>
    </xf>
    <xf numFmtId="0" fontId="62" fillId="9" borderId="0" xfId="0" applyFont="1" applyFill="1" applyAlignment="1">
      <alignment vertical="center"/>
    </xf>
    <xf numFmtId="0" fontId="60" fillId="9" borderId="0" xfId="0" applyFont="1" applyFill="1" applyAlignment="1">
      <alignment vertical="center"/>
    </xf>
    <xf numFmtId="0" fontId="60" fillId="9" borderId="5" xfId="0" applyFont="1" applyFill="1" applyBorder="1" applyAlignment="1">
      <alignment horizontal="left" vertical="center"/>
    </xf>
    <xf numFmtId="0" fontId="60" fillId="9" borderId="5" xfId="0" applyFont="1" applyFill="1" applyBorder="1" applyAlignment="1">
      <alignment horizontal="left" vertical="center" wrapText="1"/>
    </xf>
    <xf numFmtId="0" fontId="60" fillId="9" borderId="5" xfId="0" applyFont="1" applyFill="1" applyBorder="1" applyAlignment="1">
      <alignment horizontal="right" vertical="center"/>
    </xf>
    <xf numFmtId="0" fontId="60" fillId="9" borderId="6" xfId="0" applyFont="1" applyFill="1" applyBorder="1" applyAlignment="1">
      <alignment horizontal="left" vertical="center"/>
    </xf>
    <xf numFmtId="0" fontId="0" fillId="0" borderId="5" xfId="0" applyBorder="1" applyAlignment="1">
      <alignment horizontal="center" vertical="center"/>
    </xf>
    <xf numFmtId="0" fontId="38" fillId="6" borderId="90" xfId="0" applyFont="1" applyFill="1" applyBorder="1" applyAlignment="1">
      <alignment horizontal="left" vertical="center" wrapText="1"/>
    </xf>
    <xf numFmtId="0" fontId="34" fillId="0" borderId="84" xfId="0" applyFont="1" applyBorder="1" applyAlignment="1">
      <alignment vertical="center"/>
    </xf>
    <xf numFmtId="0" fontId="38" fillId="6" borderId="91" xfId="0" applyFont="1" applyFill="1" applyBorder="1" applyAlignment="1">
      <alignment horizontal="left" vertical="center" wrapText="1"/>
    </xf>
    <xf numFmtId="0" fontId="34" fillId="0" borderId="96" xfId="0" applyFont="1" applyBorder="1" applyAlignment="1">
      <alignment vertical="center"/>
    </xf>
    <xf numFmtId="0" fontId="38" fillId="6" borderId="92" xfId="0" applyFont="1" applyFill="1" applyBorder="1" applyAlignment="1">
      <alignment horizontal="left" vertical="center" wrapText="1"/>
    </xf>
    <xf numFmtId="0" fontId="28" fillId="2" borderId="0" xfId="0" applyFont="1" applyFill="1" applyAlignment="1">
      <alignment horizontal="left"/>
    </xf>
    <xf numFmtId="0" fontId="0" fillId="2" borderId="6" xfId="0" applyFill="1" applyBorder="1"/>
    <xf numFmtId="0" fontId="60" fillId="9" borderId="0" xfId="0" applyFont="1" applyFill="1"/>
    <xf numFmtId="0" fontId="0" fillId="0" borderId="0" xfId="0" applyAlignment="1">
      <alignment horizontal="center" vertical="center"/>
    </xf>
    <xf numFmtId="0" fontId="0" fillId="2" borderId="5" xfId="0" applyFill="1" applyBorder="1" applyAlignment="1">
      <alignment horizontal="center" vertical="center"/>
    </xf>
    <xf numFmtId="0" fontId="0" fillId="2" borderId="0" xfId="0" applyFill="1" applyAlignment="1">
      <alignment horizontal="center" vertical="center"/>
    </xf>
    <xf numFmtId="0" fontId="34" fillId="2" borderId="101" xfId="0" applyFont="1" applyFill="1" applyBorder="1" applyAlignment="1" applyProtection="1">
      <alignment horizontal="left" vertical="center"/>
      <protection locked="0"/>
    </xf>
    <xf numFmtId="0" fontId="34" fillId="2" borderId="98" xfId="0" applyFont="1" applyFill="1" applyBorder="1" applyAlignment="1" applyProtection="1">
      <alignment horizontal="left" vertical="center"/>
      <protection locked="0"/>
    </xf>
    <xf numFmtId="0" fontId="14" fillId="2" borderId="0" xfId="3" applyFont="1" applyFill="1" applyAlignment="1">
      <alignment horizontal="left" vertical="center" wrapText="1"/>
    </xf>
    <xf numFmtId="0" fontId="49" fillId="2" borderId="0" xfId="3" applyFont="1" applyFill="1">
      <alignment vertical="center"/>
    </xf>
    <xf numFmtId="0" fontId="50" fillId="2" borderId="0" xfId="3" applyFont="1" applyFill="1" applyAlignment="1">
      <alignment horizontal="left" vertical="center" wrapText="1"/>
    </xf>
    <xf numFmtId="0" fontId="0" fillId="10" borderId="5" xfId="0" applyFill="1" applyBorder="1" applyAlignment="1">
      <alignment horizontal="left"/>
    </xf>
    <xf numFmtId="0" fontId="0" fillId="10" borderId="5" xfId="0" applyFill="1" applyBorder="1" applyAlignment="1">
      <alignment horizontal="left" wrapText="1"/>
    </xf>
    <xf numFmtId="0" fontId="0" fillId="10" borderId="5" xfId="0" applyFill="1" applyBorder="1"/>
    <xf numFmtId="0" fontId="0" fillId="11" borderId="5" xfId="0" applyFill="1" applyBorder="1" applyAlignment="1">
      <alignment horizontal="left"/>
    </xf>
    <xf numFmtId="0" fontId="0" fillId="10" borderId="5" xfId="0" applyFill="1" applyBorder="1" applyAlignment="1">
      <alignment wrapText="1"/>
    </xf>
    <xf numFmtId="0" fontId="30" fillId="2" borderId="5" xfId="0" applyFont="1" applyFill="1" applyBorder="1" applyAlignment="1">
      <alignment horizontal="left"/>
    </xf>
    <xf numFmtId="0" fontId="0" fillId="11" borderId="5" xfId="0" applyFill="1" applyBorder="1"/>
    <xf numFmtId="0" fontId="0" fillId="11" borderId="5" xfId="0" applyFill="1" applyBorder="1" applyAlignment="1">
      <alignment wrapText="1"/>
    </xf>
    <xf numFmtId="0" fontId="62" fillId="9" borderId="5" xfId="0" applyFont="1" applyFill="1" applyBorder="1" applyAlignment="1">
      <alignment vertical="center"/>
    </xf>
    <xf numFmtId="0" fontId="0" fillId="2" borderId="5" xfId="0" applyFill="1" applyBorder="1" applyAlignment="1">
      <alignment horizontal="right"/>
    </xf>
    <xf numFmtId="0" fontId="0" fillId="11" borderId="5" xfId="0" applyFill="1" applyBorder="1" applyAlignment="1">
      <alignment horizontal="left" wrapText="1"/>
    </xf>
    <xf numFmtId="0" fontId="36" fillId="0" borderId="80" xfId="0" applyFont="1" applyBorder="1" applyAlignment="1" applyProtection="1">
      <alignment horizontal="center" vertical="center"/>
      <protection locked="0"/>
    </xf>
    <xf numFmtId="177" fontId="27" fillId="2" borderId="20" xfId="0" applyNumberFormat="1" applyFont="1" applyFill="1" applyBorder="1" applyAlignment="1" applyProtection="1">
      <alignment horizontal="right" vertical="center"/>
      <protection locked="0"/>
    </xf>
    <xf numFmtId="0" fontId="2" fillId="2" borderId="0" xfId="0" applyFont="1" applyFill="1" applyAlignment="1" applyProtection="1">
      <alignment horizontal="left" vertical="top" wrapText="1"/>
    </xf>
    <xf numFmtId="0" fontId="2" fillId="2" borderId="0" xfId="0" applyFont="1" applyFill="1" applyAlignment="1" applyProtection="1">
      <alignment horizontal="left" vertical="top" wrapText="1" indent="2"/>
    </xf>
    <xf numFmtId="0" fontId="2" fillId="2" borderId="0" xfId="0" applyFont="1" applyFill="1" applyAlignment="1" applyProtection="1">
      <alignment horizontal="left" vertical="center" wrapText="1" indent="1"/>
    </xf>
    <xf numFmtId="0" fontId="2" fillId="2" borderId="0" xfId="0" applyFont="1" applyFill="1" applyBorder="1" applyAlignment="1" applyProtection="1">
      <alignment horizontal="left" shrinkToFit="1"/>
      <protection locked="0"/>
    </xf>
    <xf numFmtId="0" fontId="29" fillId="5" borderId="5" xfId="0" applyFont="1" applyFill="1" applyBorder="1" applyAlignment="1">
      <alignment horizontal="center" vertical="center"/>
    </xf>
    <xf numFmtId="0" fontId="39" fillId="2" borderId="0" xfId="0" applyFont="1" applyFill="1" applyAlignment="1">
      <alignment horizontal="left" vertical="center" wrapText="1"/>
    </xf>
    <xf numFmtId="0" fontId="37" fillId="2" borderId="0" xfId="0" applyFont="1" applyFill="1" applyAlignment="1">
      <alignment horizontal="left" vertical="center" wrapText="1"/>
    </xf>
    <xf numFmtId="0" fontId="29" fillId="5"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7" fillId="0" borderId="0" xfId="0" applyFont="1" applyBorder="1" applyAlignment="1">
      <alignment horizontal="center" vertical="center"/>
    </xf>
    <xf numFmtId="0" fontId="11" fillId="3" borderId="12"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13" xfId="0" applyFont="1" applyFill="1" applyBorder="1" applyAlignment="1">
      <alignment horizontal="center" vertical="center"/>
    </xf>
    <xf numFmtId="0" fontId="12" fillId="3" borderId="68" xfId="0" applyFont="1" applyFill="1" applyBorder="1" applyAlignment="1">
      <alignment horizontal="center" vertical="center" wrapText="1"/>
    </xf>
    <xf numFmtId="0" fontId="12" fillId="3" borderId="69" xfId="0" applyFont="1" applyFill="1" applyBorder="1" applyAlignment="1">
      <alignment horizontal="center" vertical="center" wrapText="1"/>
    </xf>
    <xf numFmtId="0" fontId="12" fillId="3" borderId="70" xfId="0" applyFont="1" applyFill="1" applyBorder="1" applyAlignment="1">
      <alignment horizontal="center" vertical="center" wrapText="1"/>
    </xf>
    <xf numFmtId="0" fontId="24" fillId="3" borderId="9" xfId="0" applyFont="1" applyFill="1" applyBorder="1" applyAlignment="1">
      <alignment horizontal="center" vertical="center"/>
    </xf>
    <xf numFmtId="0" fontId="24" fillId="3" borderId="0" xfId="0" applyFont="1" applyFill="1" applyAlignment="1">
      <alignment horizontal="center" vertical="center"/>
    </xf>
    <xf numFmtId="0" fontId="24" fillId="3" borderId="10" xfId="0" applyFont="1" applyFill="1" applyBorder="1" applyAlignment="1">
      <alignment horizontal="center" vertical="center"/>
    </xf>
    <xf numFmtId="0" fontId="8" fillId="2" borderId="0" xfId="0" applyFont="1" applyFill="1" applyAlignment="1">
      <alignment horizontal="center" vertical="center"/>
    </xf>
    <xf numFmtId="0" fontId="24" fillId="3" borderId="6" xfId="1" applyFont="1" applyFill="1" applyBorder="1" applyAlignment="1">
      <alignment horizontal="center" vertical="center"/>
    </xf>
    <xf numFmtId="0" fontId="24" fillId="3" borderId="2" xfId="1" applyFont="1" applyFill="1" applyBorder="1" applyAlignment="1">
      <alignment horizontal="center" vertical="center"/>
    </xf>
    <xf numFmtId="0" fontId="24" fillId="3" borderId="8" xfId="1" applyFont="1" applyFill="1" applyBorder="1" applyAlignment="1">
      <alignment horizontal="center" vertical="center" textRotation="255"/>
    </xf>
    <xf numFmtId="0" fontId="24" fillId="3" borderId="18" xfId="1" applyFont="1" applyFill="1" applyBorder="1" applyAlignment="1">
      <alignment horizontal="center" vertical="center" textRotation="255"/>
    </xf>
    <xf numFmtId="0" fontId="24" fillId="3" borderId="21" xfId="1" applyFont="1" applyFill="1" applyBorder="1" applyAlignment="1">
      <alignment horizontal="center" vertical="center" textRotation="255"/>
    </xf>
    <xf numFmtId="58" fontId="40" fillId="2" borderId="5" xfId="3" applyNumberFormat="1" applyFont="1" applyFill="1" applyBorder="1" applyAlignment="1" applyProtection="1">
      <alignment horizontal="center" vertical="center"/>
      <protection locked="0"/>
    </xf>
    <xf numFmtId="0" fontId="40" fillId="2" borderId="5" xfId="3" applyFont="1" applyFill="1" applyBorder="1" applyAlignment="1" applyProtection="1">
      <alignment horizontal="center" vertical="center"/>
      <protection locked="0"/>
    </xf>
    <xf numFmtId="0" fontId="57" fillId="2" borderId="0" xfId="3" applyFont="1" applyFill="1" applyAlignment="1">
      <alignment horizontal="center" vertical="center" wrapText="1"/>
    </xf>
    <xf numFmtId="0" fontId="16" fillId="2" borderId="0" xfId="3" applyFont="1" applyFill="1" applyAlignment="1">
      <alignment horizontal="center" vertical="center"/>
    </xf>
    <xf numFmtId="0" fontId="20" fillId="3" borderId="6" xfId="4" applyFont="1" applyFill="1" applyBorder="1" applyAlignment="1">
      <alignment horizontal="left" vertical="center" shrinkToFit="1"/>
    </xf>
    <xf numFmtId="0" fontId="20" fillId="3" borderId="2" xfId="4" applyFont="1" applyFill="1" applyBorder="1" applyAlignment="1">
      <alignment horizontal="left" vertical="center" shrinkToFit="1"/>
    </xf>
    <xf numFmtId="0" fontId="20" fillId="3" borderId="7" xfId="4" applyFont="1" applyFill="1" applyBorder="1" applyAlignment="1">
      <alignment horizontal="left" vertical="center" shrinkToFit="1"/>
    </xf>
    <xf numFmtId="0" fontId="16" fillId="3" borderId="90" xfId="3" applyFont="1" applyFill="1" applyBorder="1" applyAlignment="1">
      <alignment horizontal="center" vertical="center" wrapText="1"/>
    </xf>
    <xf numFmtId="0" fontId="16" fillId="3" borderId="91" xfId="3" applyFont="1" applyFill="1" applyBorder="1" applyAlignment="1">
      <alignment horizontal="center" vertical="center" wrapText="1"/>
    </xf>
    <xf numFmtId="0" fontId="22" fillId="3" borderId="83" xfId="3" applyFont="1" applyFill="1" applyBorder="1" applyAlignment="1">
      <alignment horizontal="center" vertical="center" wrapText="1"/>
    </xf>
    <xf numFmtId="0" fontId="22" fillId="3" borderId="5" xfId="3" applyFont="1" applyFill="1" applyBorder="1" applyAlignment="1">
      <alignment horizontal="center" vertical="center" wrapText="1"/>
    </xf>
    <xf numFmtId="0" fontId="16" fillId="3" borderId="83" xfId="3" applyFont="1" applyFill="1" applyBorder="1" applyAlignment="1">
      <alignment horizontal="center" vertical="center" wrapText="1"/>
    </xf>
    <xf numFmtId="0" fontId="16" fillId="3" borderId="5" xfId="3" applyFont="1" applyFill="1" applyBorder="1" applyAlignment="1">
      <alignment horizontal="center" vertical="center" wrapText="1"/>
    </xf>
    <xf numFmtId="0" fontId="14" fillId="3" borderId="83" xfId="3" applyFont="1" applyFill="1" applyBorder="1" applyAlignment="1">
      <alignment horizontal="center" vertical="center"/>
    </xf>
    <xf numFmtId="0" fontId="14" fillId="3" borderId="5" xfId="3" applyFont="1" applyFill="1" applyBorder="1" applyAlignment="1">
      <alignment horizontal="center" vertical="center"/>
    </xf>
    <xf numFmtId="0" fontId="14" fillId="3" borderId="5" xfId="3" applyFont="1" applyFill="1" applyBorder="1" applyAlignment="1">
      <alignment horizontal="center" vertical="center" wrapText="1"/>
    </xf>
    <xf numFmtId="0" fontId="14" fillId="3" borderId="97" xfId="3" applyFont="1" applyFill="1" applyBorder="1" applyAlignment="1">
      <alignment horizontal="center" vertical="center" wrapText="1"/>
    </xf>
    <xf numFmtId="0" fontId="14" fillId="3" borderId="5" xfId="3" applyFont="1" applyFill="1" applyBorder="1" applyAlignment="1">
      <alignment horizontal="center" vertical="center" shrinkToFit="1"/>
    </xf>
    <xf numFmtId="0" fontId="14" fillId="3" borderId="97" xfId="3" applyFont="1" applyFill="1" applyBorder="1" applyAlignment="1">
      <alignment horizontal="center" vertical="center" shrinkToFit="1"/>
    </xf>
    <xf numFmtId="0" fontId="16" fillId="3" borderId="5" xfId="3" applyFont="1" applyFill="1" applyBorder="1" applyAlignment="1">
      <alignment vertical="center" wrapText="1"/>
    </xf>
    <xf numFmtId="0" fontId="16" fillId="3" borderId="97" xfId="3" applyFont="1" applyFill="1" applyBorder="1" applyAlignment="1">
      <alignment vertical="center" wrapText="1"/>
    </xf>
    <xf numFmtId="0" fontId="45" fillId="3" borderId="5" xfId="3" applyFont="1" applyFill="1" applyBorder="1" applyAlignment="1">
      <alignment horizontal="left" vertical="center"/>
    </xf>
    <xf numFmtId="0" fontId="14" fillId="3" borderId="6" xfId="3" applyFont="1" applyFill="1" applyBorder="1" applyAlignment="1">
      <alignment horizontal="left" vertical="center"/>
    </xf>
    <xf numFmtId="0" fontId="14" fillId="3" borderId="97" xfId="3" applyFont="1" applyFill="1" applyBorder="1" applyAlignment="1">
      <alignment horizontal="left" vertical="center"/>
    </xf>
    <xf numFmtId="0" fontId="14" fillId="3" borderId="88" xfId="3" applyFont="1" applyFill="1" applyBorder="1" applyAlignment="1">
      <alignment horizontal="left" vertical="center"/>
    </xf>
    <xf numFmtId="0" fontId="14" fillId="3" borderId="84" xfId="3" applyFont="1" applyFill="1" applyBorder="1" applyAlignment="1">
      <alignment horizontal="center" vertical="center"/>
    </xf>
    <xf numFmtId="0" fontId="14" fillId="3" borderId="96" xfId="3" applyFont="1" applyFill="1" applyBorder="1" applyAlignment="1">
      <alignment horizontal="center" vertical="center"/>
    </xf>
    <xf numFmtId="0" fontId="14" fillId="2" borderId="0" xfId="3" applyFont="1" applyFill="1" applyAlignment="1">
      <alignment horizontal="center" vertical="center" textRotation="255"/>
    </xf>
    <xf numFmtId="0" fontId="14" fillId="3" borderId="91" xfId="3" applyFont="1" applyFill="1" applyBorder="1" applyAlignment="1">
      <alignment horizontal="center" vertical="center"/>
    </xf>
    <xf numFmtId="0" fontId="14" fillId="3" borderId="92" xfId="3" applyFont="1" applyFill="1" applyBorder="1" applyAlignment="1">
      <alignment horizontal="center" vertical="center"/>
    </xf>
    <xf numFmtId="0" fontId="14" fillId="3" borderId="97" xfId="3" applyFont="1" applyFill="1" applyBorder="1" applyAlignment="1">
      <alignment horizontal="center" vertical="center"/>
    </xf>
    <xf numFmtId="0" fontId="14" fillId="3" borderId="5" xfId="3" applyFont="1" applyFill="1" applyBorder="1" applyAlignment="1" applyProtection="1">
      <alignment horizontal="center" vertical="center" wrapText="1"/>
      <protection locked="0"/>
    </xf>
    <xf numFmtId="0" fontId="14" fillId="3" borderId="97" xfId="3" applyFont="1" applyFill="1" applyBorder="1" applyAlignment="1" applyProtection="1">
      <alignment horizontal="center" vertical="center" wrapText="1"/>
      <protection locked="0"/>
    </xf>
    <xf numFmtId="0" fontId="14" fillId="3" borderId="109" xfId="3" applyFont="1" applyFill="1" applyBorder="1" applyAlignment="1">
      <alignment horizontal="center" vertical="center"/>
    </xf>
    <xf numFmtId="0" fontId="14" fillId="3" borderId="11" xfId="3" applyFont="1" applyFill="1" applyBorder="1" applyAlignment="1">
      <alignment horizontal="center" vertical="center"/>
    </xf>
    <xf numFmtId="0" fontId="14" fillId="3" borderId="83" xfId="3" applyFont="1" applyFill="1" applyBorder="1" applyAlignment="1">
      <alignment horizontal="center" vertical="center" wrapText="1"/>
    </xf>
    <xf numFmtId="0" fontId="14" fillId="3" borderId="8" xfId="3" applyFont="1" applyFill="1" applyBorder="1" applyAlignment="1">
      <alignment horizontal="center" vertical="center"/>
    </xf>
    <xf numFmtId="49" fontId="14" fillId="3" borderId="6" xfId="3" applyNumberFormat="1" applyFont="1" applyFill="1" applyBorder="1" applyAlignment="1">
      <alignment horizontal="center" vertical="center"/>
    </xf>
    <xf numFmtId="49" fontId="14" fillId="3" borderId="2" xfId="3" applyNumberFormat="1" applyFont="1" applyFill="1" applyBorder="1" applyAlignment="1">
      <alignment horizontal="center" vertical="center"/>
    </xf>
    <xf numFmtId="49" fontId="14" fillId="3" borderId="7" xfId="3" applyNumberFormat="1" applyFont="1" applyFill="1" applyBorder="1" applyAlignment="1">
      <alignment horizontal="center" vertical="center"/>
    </xf>
    <xf numFmtId="0" fontId="14" fillId="3" borderId="36" xfId="3" applyFont="1" applyFill="1" applyBorder="1" applyAlignment="1">
      <alignment horizontal="center" vertical="center" wrapText="1"/>
    </xf>
    <xf numFmtId="0" fontId="14" fillId="3" borderId="63" xfId="3" applyFont="1" applyFill="1" applyBorder="1" applyAlignment="1">
      <alignment horizontal="center" vertical="center" wrapText="1"/>
    </xf>
    <xf numFmtId="0" fontId="14" fillId="3" borderId="115" xfId="3" applyFont="1" applyFill="1" applyBorder="1" applyAlignment="1">
      <alignment horizontal="center" vertical="center" wrapText="1"/>
    </xf>
    <xf numFmtId="0" fontId="14" fillId="3" borderId="121" xfId="3" applyFont="1" applyFill="1" applyBorder="1" applyAlignment="1">
      <alignment horizontal="center" vertical="center" wrapText="1"/>
    </xf>
    <xf numFmtId="0" fontId="14" fillId="2" borderId="27" xfId="3" applyFont="1" applyFill="1" applyBorder="1" applyAlignment="1" applyProtection="1">
      <alignment horizontal="center" vertical="center" wrapText="1"/>
      <protection locked="0"/>
    </xf>
    <xf numFmtId="0" fontId="14" fillId="2" borderId="54" xfId="3" applyFont="1" applyFill="1" applyBorder="1" applyAlignment="1" applyProtection="1">
      <alignment horizontal="center" vertical="center" wrapText="1"/>
      <protection locked="0"/>
    </xf>
    <xf numFmtId="0" fontId="14" fillId="3" borderId="36" xfId="3" applyFont="1" applyFill="1" applyBorder="1" applyAlignment="1" applyProtection="1">
      <alignment horizontal="center" vertical="center" wrapText="1"/>
      <protection locked="0"/>
    </xf>
    <xf numFmtId="0" fontId="14" fillId="3" borderId="63" xfId="3" applyFont="1" applyFill="1" applyBorder="1" applyAlignment="1" applyProtection="1">
      <alignment horizontal="center" vertical="center" wrapText="1"/>
      <protection locked="0"/>
    </xf>
    <xf numFmtId="0" fontId="14" fillId="2" borderId="117" xfId="3" applyFont="1" applyFill="1" applyBorder="1" applyAlignment="1" applyProtection="1">
      <alignment horizontal="center" vertical="center" wrapText="1"/>
      <protection locked="0"/>
    </xf>
    <xf numFmtId="0" fontId="14" fillId="2" borderId="118" xfId="3" applyFont="1" applyFill="1" applyBorder="1" applyAlignment="1" applyProtection="1">
      <alignment horizontal="center" vertical="center" wrapText="1"/>
      <protection locked="0"/>
    </xf>
    <xf numFmtId="0" fontId="14" fillId="2" borderId="64" xfId="3" applyFont="1" applyFill="1" applyBorder="1" applyAlignment="1" applyProtection="1">
      <alignment horizontal="center" vertical="center" wrapText="1"/>
      <protection locked="0"/>
    </xf>
    <xf numFmtId="0" fontId="14" fillId="2" borderId="123" xfId="3" applyFont="1" applyFill="1" applyBorder="1" applyAlignment="1" applyProtection="1">
      <alignment horizontal="center" vertical="center" wrapText="1"/>
      <protection locked="0"/>
    </xf>
    <xf numFmtId="0" fontId="14" fillId="2" borderId="119" xfId="3" applyFont="1" applyFill="1" applyBorder="1" applyAlignment="1" applyProtection="1">
      <alignment horizontal="center" vertical="center" shrinkToFit="1"/>
      <protection locked="0"/>
    </xf>
    <xf numFmtId="0" fontId="14" fillId="2" borderId="45" xfId="3" applyFont="1" applyFill="1" applyBorder="1" applyAlignment="1" applyProtection="1">
      <alignment horizontal="center" vertical="center" shrinkToFit="1"/>
      <protection locked="0"/>
    </xf>
    <xf numFmtId="0" fontId="14" fillId="2" borderId="119" xfId="3" applyFont="1" applyFill="1" applyBorder="1" applyAlignment="1" applyProtection="1">
      <alignment vertical="center" wrapText="1"/>
      <protection locked="0"/>
    </xf>
    <xf numFmtId="0" fontId="14" fillId="2" borderId="45" xfId="3" applyFont="1" applyFill="1" applyBorder="1" applyAlignment="1" applyProtection="1">
      <alignment vertical="center" wrapText="1"/>
      <protection locked="0"/>
    </xf>
    <xf numFmtId="0" fontId="14" fillId="2" borderId="120" xfId="3" applyFont="1" applyFill="1" applyBorder="1" applyAlignment="1" applyProtection="1">
      <alignment horizontal="left" vertical="center"/>
      <protection locked="0"/>
    </xf>
    <xf numFmtId="0" fontId="14" fillId="2" borderId="34" xfId="3" applyFont="1" applyFill="1" applyBorder="1" applyAlignment="1" applyProtection="1">
      <alignment horizontal="left" vertical="center"/>
      <protection locked="0"/>
    </xf>
    <xf numFmtId="0" fontId="14" fillId="2" borderId="124" xfId="3" applyFont="1" applyFill="1" applyBorder="1" applyAlignment="1" applyProtection="1">
      <alignment horizontal="left" vertical="center"/>
      <protection locked="0"/>
    </xf>
    <xf numFmtId="0" fontId="14" fillId="2" borderId="39" xfId="3" applyFont="1" applyFill="1" applyBorder="1" applyAlignment="1" applyProtection="1">
      <alignment horizontal="left" vertical="center"/>
      <protection locked="0"/>
    </xf>
    <xf numFmtId="0" fontId="14" fillId="2" borderId="30" xfId="3" applyFont="1" applyFill="1" applyBorder="1" applyAlignment="1" applyProtection="1">
      <alignment horizontal="center" vertical="center" wrapText="1"/>
      <protection locked="0"/>
    </xf>
    <xf numFmtId="0" fontId="14" fillId="2" borderId="125" xfId="3" applyFont="1" applyFill="1" applyBorder="1" applyAlignment="1" applyProtection="1">
      <alignment horizontal="center" vertical="center" wrapText="1"/>
      <protection locked="0"/>
    </xf>
    <xf numFmtId="0" fontId="14" fillId="2" borderId="28" xfId="3" applyFont="1" applyFill="1" applyBorder="1" applyAlignment="1" applyProtection="1">
      <alignment horizontal="center" vertical="center" shrinkToFit="1"/>
      <protection locked="0"/>
    </xf>
    <xf numFmtId="0" fontId="14" fillId="2" borderId="63" xfId="3" applyFont="1" applyFill="1" applyBorder="1" applyAlignment="1" applyProtection="1">
      <alignment horizontal="center" vertical="center" shrinkToFit="1"/>
      <protection locked="0"/>
    </xf>
    <xf numFmtId="0" fontId="14" fillId="2" borderId="28" xfId="3" applyFont="1" applyFill="1" applyBorder="1" applyAlignment="1" applyProtection="1">
      <alignment vertical="center" wrapText="1"/>
      <protection locked="0"/>
    </xf>
    <xf numFmtId="0" fontId="14" fillId="2" borderId="63" xfId="3" applyFont="1" applyFill="1" applyBorder="1" applyAlignment="1" applyProtection="1">
      <alignment vertical="center" wrapText="1"/>
      <protection locked="0"/>
    </xf>
    <xf numFmtId="0" fontId="14" fillId="2" borderId="30" xfId="3" applyFont="1" applyFill="1" applyBorder="1" applyAlignment="1" applyProtection="1">
      <alignment horizontal="left" vertical="center"/>
      <protection locked="0"/>
    </xf>
    <xf numFmtId="0" fontId="14" fillId="2" borderId="13" xfId="3" applyFont="1" applyFill="1" applyBorder="1" applyAlignment="1" applyProtection="1">
      <alignment horizontal="left" vertical="center"/>
      <protection locked="0"/>
    </xf>
    <xf numFmtId="0" fontId="14" fillId="2" borderId="64" xfId="3" applyFont="1" applyFill="1" applyBorder="1" applyAlignment="1" applyProtection="1">
      <alignment horizontal="left" vertical="center"/>
      <protection locked="0"/>
    </xf>
    <xf numFmtId="0" fontId="14" fillId="2" borderId="15" xfId="3" applyFont="1" applyFill="1" applyBorder="1" applyAlignment="1" applyProtection="1">
      <alignment horizontal="left" vertical="center"/>
      <protection locked="0"/>
    </xf>
    <xf numFmtId="0" fontId="14" fillId="3" borderId="114" xfId="3" applyFont="1" applyFill="1" applyBorder="1" applyAlignment="1">
      <alignment horizontal="center" vertical="center"/>
    </xf>
    <xf numFmtId="0" fontId="14" fillId="3" borderId="40" xfId="3" applyFont="1" applyFill="1" applyBorder="1" applyAlignment="1">
      <alignment horizontal="center" vertical="center"/>
    </xf>
    <xf numFmtId="0" fontId="14" fillId="3" borderId="116" xfId="3" applyFont="1" applyFill="1" applyBorder="1" applyAlignment="1" applyProtection="1">
      <alignment horizontal="center" vertical="center" wrapText="1"/>
      <protection locked="0"/>
    </xf>
    <xf numFmtId="0" fontId="14" fillId="3" borderId="122" xfId="3" applyFont="1" applyFill="1" applyBorder="1" applyAlignment="1" applyProtection="1">
      <alignment horizontal="center" vertical="center" wrapText="1"/>
      <protection locked="0"/>
    </xf>
    <xf numFmtId="0" fontId="46" fillId="2" borderId="8" xfId="0" applyFont="1" applyFill="1" applyBorder="1" applyAlignment="1">
      <alignment horizontal="center" vertical="center"/>
    </xf>
    <xf numFmtId="0" fontId="46" fillId="2" borderId="11" xfId="0" applyFont="1" applyFill="1" applyBorder="1" applyAlignment="1">
      <alignment horizontal="center" vertical="center"/>
    </xf>
    <xf numFmtId="49" fontId="14" fillId="4" borderId="37" xfId="3" applyNumberFormat="1" applyFont="1" applyFill="1" applyBorder="1" applyAlignment="1" applyProtection="1">
      <alignment horizontal="center" vertical="center"/>
      <protection locked="0"/>
    </xf>
    <xf numFmtId="49" fontId="14" fillId="4" borderId="38" xfId="3" applyNumberFormat="1" applyFont="1" applyFill="1" applyBorder="1" applyAlignment="1" applyProtection="1">
      <alignment horizontal="center" vertical="center"/>
      <protection locked="0"/>
    </xf>
    <xf numFmtId="49" fontId="14" fillId="4" borderId="39" xfId="3" applyNumberFormat="1" applyFont="1" applyFill="1" applyBorder="1" applyAlignment="1" applyProtection="1">
      <alignment horizontal="center" vertical="center"/>
      <protection locked="0"/>
    </xf>
    <xf numFmtId="0" fontId="14" fillId="2" borderId="29" xfId="3" applyFont="1" applyFill="1" applyBorder="1" applyAlignment="1" applyProtection="1">
      <alignment horizontal="center" vertical="center" shrinkToFit="1"/>
      <protection locked="0"/>
    </xf>
    <xf numFmtId="0" fontId="14" fillId="2" borderId="29" xfId="3" applyFont="1" applyFill="1" applyBorder="1" applyAlignment="1" applyProtection="1">
      <alignment vertical="center" wrapText="1"/>
      <protection locked="0"/>
    </xf>
    <xf numFmtId="0" fontId="14" fillId="2" borderId="126" xfId="3" applyFont="1" applyFill="1" applyBorder="1" applyAlignment="1" applyProtection="1">
      <alignment horizontal="left" vertical="center"/>
      <protection locked="0"/>
    </xf>
    <xf numFmtId="0" fontId="14" fillId="2" borderId="41" xfId="3" applyFont="1" applyFill="1" applyBorder="1" applyAlignment="1" applyProtection="1">
      <alignment horizontal="left" vertical="center"/>
      <protection locked="0"/>
    </xf>
    <xf numFmtId="0" fontId="14" fillId="3" borderId="127" xfId="3" applyFont="1" applyFill="1" applyBorder="1" applyAlignment="1">
      <alignment horizontal="center" vertical="center"/>
    </xf>
    <xf numFmtId="0" fontId="14" fillId="2" borderId="128" xfId="3" applyFont="1" applyFill="1" applyBorder="1" applyAlignment="1" applyProtection="1">
      <alignment horizontal="center" vertical="center" wrapText="1"/>
      <protection locked="0"/>
    </xf>
    <xf numFmtId="0" fontId="14" fillId="2" borderId="122" xfId="3" applyFont="1" applyFill="1" applyBorder="1" applyAlignment="1" applyProtection="1">
      <alignment horizontal="center" vertical="center" wrapText="1"/>
      <protection locked="0"/>
    </xf>
    <xf numFmtId="0" fontId="15" fillId="3" borderId="5" xfId="3" applyFont="1" applyFill="1" applyBorder="1" applyAlignment="1">
      <alignment horizontal="center" vertical="center"/>
    </xf>
    <xf numFmtId="0" fontId="14" fillId="3" borderId="46" xfId="3" applyFont="1" applyFill="1" applyBorder="1" applyAlignment="1">
      <alignment horizontal="center" vertical="center"/>
    </xf>
    <xf numFmtId="0" fontId="14" fillId="3" borderId="55" xfId="3" applyFont="1" applyFill="1" applyBorder="1" applyAlignment="1">
      <alignment horizontal="center" vertical="center"/>
    </xf>
    <xf numFmtId="0" fontId="14" fillId="3" borderId="47" xfId="3" applyFont="1" applyFill="1" applyBorder="1" applyAlignment="1">
      <alignment horizontal="center" vertical="center"/>
    </xf>
    <xf numFmtId="0" fontId="14" fillId="3" borderId="56" xfId="3" applyFont="1" applyFill="1" applyBorder="1" applyAlignment="1">
      <alignment horizontal="center" vertical="center"/>
    </xf>
    <xf numFmtId="0" fontId="14" fillId="3" borderId="48" xfId="3" applyFont="1" applyFill="1" applyBorder="1" applyAlignment="1">
      <alignment horizontal="left" vertical="center"/>
    </xf>
    <xf numFmtId="0" fontId="14" fillId="3" borderId="49" xfId="3" applyFont="1" applyFill="1" applyBorder="1" applyAlignment="1">
      <alignment horizontal="left" vertical="center"/>
    </xf>
    <xf numFmtId="0" fontId="14" fillId="3" borderId="57" xfId="3" applyFont="1" applyFill="1" applyBorder="1" applyAlignment="1">
      <alignment horizontal="left" vertical="center"/>
    </xf>
    <xf numFmtId="0" fontId="14" fillId="3" borderId="58" xfId="3" applyFont="1" applyFill="1" applyBorder="1" applyAlignment="1">
      <alignment horizontal="left" vertical="center"/>
    </xf>
    <xf numFmtId="0" fontId="14" fillId="3" borderId="50" xfId="3" applyFont="1" applyFill="1" applyBorder="1" applyAlignment="1">
      <alignment horizontal="center" vertical="center"/>
    </xf>
    <xf numFmtId="0" fontId="14" fillId="3" borderId="51" xfId="3" applyFont="1" applyFill="1" applyBorder="1" applyAlignment="1">
      <alignment horizontal="center" vertical="center"/>
    </xf>
    <xf numFmtId="0" fontId="14" fillId="3" borderId="52" xfId="3" applyFont="1" applyFill="1" applyBorder="1" applyAlignment="1">
      <alignment horizontal="center" vertical="center"/>
    </xf>
    <xf numFmtId="0" fontId="14" fillId="3" borderId="59" xfId="3" applyFont="1" applyFill="1" applyBorder="1" applyAlignment="1">
      <alignment horizontal="center" vertical="center"/>
    </xf>
    <xf numFmtId="0" fontId="14" fillId="3" borderId="60" xfId="3" applyFont="1" applyFill="1" applyBorder="1" applyAlignment="1">
      <alignment horizontal="center" vertical="center"/>
    </xf>
    <xf numFmtId="0" fontId="14" fillId="3" borderId="61" xfId="3" applyFont="1" applyFill="1" applyBorder="1" applyAlignment="1">
      <alignment horizontal="center" vertical="center"/>
    </xf>
    <xf numFmtId="0" fontId="14" fillId="3" borderId="53" xfId="3" applyFont="1" applyFill="1" applyBorder="1" applyAlignment="1">
      <alignment horizontal="center" vertical="center"/>
    </xf>
    <xf numFmtId="0" fontId="14" fillId="3" borderId="62" xfId="3" applyFont="1" applyFill="1" applyBorder="1" applyAlignment="1">
      <alignment horizontal="center" vertical="center"/>
    </xf>
    <xf numFmtId="0" fontId="14" fillId="3" borderId="12" xfId="3" applyFont="1" applyFill="1" applyBorder="1" applyAlignment="1">
      <alignment horizontal="center" vertical="center"/>
    </xf>
    <xf numFmtId="0" fontId="14" fillId="3" borderId="13" xfId="3" applyFont="1" applyFill="1" applyBorder="1" applyAlignment="1">
      <alignment horizontal="center" vertical="center"/>
    </xf>
    <xf numFmtId="0" fontId="14" fillId="3" borderId="14" xfId="3" applyFont="1" applyFill="1" applyBorder="1" applyAlignment="1">
      <alignment horizontal="center" vertical="center"/>
    </xf>
    <xf numFmtId="0" fontId="14" fillId="3" borderId="15" xfId="3" applyFont="1" applyFill="1" applyBorder="1" applyAlignment="1">
      <alignment horizontal="center" vertical="center"/>
    </xf>
    <xf numFmtId="0" fontId="14" fillId="8" borderId="82" xfId="3" applyFont="1" applyFill="1" applyBorder="1" applyAlignment="1">
      <alignment horizontal="right" vertical="center" wrapText="1"/>
    </xf>
    <xf numFmtId="0" fontId="14" fillId="8" borderId="129" xfId="3" applyFont="1" applyFill="1" applyBorder="1" applyAlignment="1">
      <alignment horizontal="right" vertical="center" wrapText="1"/>
    </xf>
    <xf numFmtId="0" fontId="14" fillId="8" borderId="87" xfId="3" applyFont="1" applyFill="1" applyBorder="1" applyAlignment="1">
      <alignment horizontal="right" vertical="center" wrapText="1"/>
    </xf>
    <xf numFmtId="0" fontId="14" fillId="8" borderId="95" xfId="3" applyFont="1" applyFill="1" applyBorder="1" applyAlignment="1">
      <alignment horizontal="right" vertical="center" wrapText="1"/>
    </xf>
    <xf numFmtId="0" fontId="42" fillId="7" borderId="12" xfId="0" applyFont="1" applyFill="1" applyBorder="1" applyAlignment="1">
      <alignment horizontal="center" vertical="center"/>
    </xf>
    <xf numFmtId="0" fontId="42" fillId="7" borderId="4" xfId="0" applyFont="1" applyFill="1" applyBorder="1" applyAlignment="1">
      <alignment horizontal="center" vertical="center"/>
    </xf>
    <xf numFmtId="0" fontId="42" fillId="7" borderId="13" xfId="0" applyFont="1" applyFill="1" applyBorder="1" applyAlignment="1">
      <alignment horizontal="center" vertical="center"/>
    </xf>
    <xf numFmtId="0" fontId="42" fillId="7" borderId="14" xfId="0" applyFont="1" applyFill="1" applyBorder="1" applyAlignment="1">
      <alignment horizontal="center" vertical="center"/>
    </xf>
    <xf numFmtId="0" fontId="42" fillId="7" borderId="3" xfId="0" applyFont="1" applyFill="1" applyBorder="1" applyAlignment="1">
      <alignment horizontal="center" vertical="center"/>
    </xf>
    <xf numFmtId="0" fontId="42" fillId="7" borderId="15" xfId="0" applyFont="1" applyFill="1" applyBorder="1" applyAlignment="1">
      <alignment horizontal="center" vertical="center"/>
    </xf>
    <xf numFmtId="0" fontId="14" fillId="2" borderId="130" xfId="3" applyFont="1" applyFill="1" applyBorder="1" applyAlignment="1" applyProtection="1">
      <alignment horizontal="center" vertical="center" shrinkToFit="1"/>
      <protection locked="0"/>
    </xf>
    <xf numFmtId="0" fontId="51" fillId="2" borderId="82" xfId="3" applyFont="1" applyFill="1" applyBorder="1" applyAlignment="1">
      <alignment horizontal="left" vertical="top"/>
    </xf>
    <xf numFmtId="0" fontId="51" fillId="2" borderId="81" xfId="3" applyFont="1" applyFill="1" applyBorder="1" applyAlignment="1">
      <alignment horizontal="left" vertical="top"/>
    </xf>
    <xf numFmtId="0" fontId="51" fillId="2" borderId="129" xfId="3" applyFont="1" applyFill="1" applyBorder="1" applyAlignment="1">
      <alignment horizontal="left" vertical="top"/>
    </xf>
    <xf numFmtId="0" fontId="50" fillId="2" borderId="107" xfId="3" applyFont="1" applyFill="1" applyBorder="1" applyAlignment="1">
      <alignment horizontal="left" vertical="top" wrapText="1"/>
    </xf>
    <xf numFmtId="0" fontId="50" fillId="2" borderId="0" xfId="3" applyFont="1" applyFill="1" applyAlignment="1">
      <alignment horizontal="left" vertical="top" wrapText="1"/>
    </xf>
    <xf numFmtId="0" fontId="50" fillId="2" borderId="108" xfId="3" applyFont="1" applyFill="1" applyBorder="1" applyAlignment="1">
      <alignment horizontal="left" vertical="top" wrapText="1"/>
    </xf>
    <xf numFmtId="0" fontId="50" fillId="2" borderId="87" xfId="3" applyFont="1" applyFill="1" applyBorder="1" applyAlignment="1">
      <alignment horizontal="left" vertical="top"/>
    </xf>
    <xf numFmtId="0" fontId="50" fillId="2" borderId="93" xfId="3" applyFont="1" applyFill="1" applyBorder="1" applyAlignment="1">
      <alignment horizontal="left" vertical="top"/>
    </xf>
    <xf numFmtId="0" fontId="50" fillId="2" borderId="95" xfId="3" applyFont="1" applyFill="1" applyBorder="1" applyAlignment="1">
      <alignment horizontal="left" vertical="top"/>
    </xf>
    <xf numFmtId="0" fontId="50" fillId="2" borderId="82" xfId="3" applyFont="1" applyFill="1" applyBorder="1" applyAlignment="1">
      <alignment horizontal="left" vertical="center"/>
    </xf>
    <xf numFmtId="0" fontId="50" fillId="2" borderId="129" xfId="3" applyFont="1" applyFill="1" applyBorder="1" applyAlignment="1">
      <alignment horizontal="left" vertical="center"/>
    </xf>
    <xf numFmtId="0" fontId="50" fillId="2" borderId="87" xfId="3" applyFont="1" applyFill="1" applyBorder="1" applyAlignment="1">
      <alignment horizontal="left" vertical="center"/>
    </xf>
    <xf numFmtId="0" fontId="50" fillId="2" borderId="95" xfId="3" applyFont="1" applyFill="1" applyBorder="1" applyAlignment="1">
      <alignment horizontal="left" vertical="center"/>
    </xf>
    <xf numFmtId="0" fontId="33" fillId="2" borderId="11" xfId="6" applyFont="1" applyFill="1" applyBorder="1" applyAlignment="1">
      <alignment horizontal="center" vertical="center" wrapText="1"/>
    </xf>
    <xf numFmtId="0" fontId="48" fillId="2" borderId="5" xfId="6" applyFont="1" applyFill="1" applyBorder="1" applyAlignment="1">
      <alignment horizontal="center" vertical="center" wrapText="1"/>
    </xf>
    <xf numFmtId="0" fontId="14" fillId="3" borderId="132" xfId="3" applyFont="1" applyFill="1" applyBorder="1" applyAlignment="1">
      <alignment horizontal="center" vertical="center"/>
    </xf>
    <xf numFmtId="0" fontId="14" fillId="3" borderId="133" xfId="3" applyFont="1" applyFill="1" applyBorder="1" applyAlignment="1">
      <alignment horizontal="center" vertical="center"/>
    </xf>
    <xf numFmtId="0" fontId="14" fillId="3" borderId="5" xfId="3" applyFont="1" applyFill="1" applyBorder="1" applyAlignment="1">
      <alignment horizontal="left" vertical="center"/>
    </xf>
    <xf numFmtId="0" fontId="15" fillId="3" borderId="5" xfId="3" applyFont="1" applyFill="1" applyBorder="1" applyAlignment="1">
      <alignment horizontal="left" vertical="center"/>
    </xf>
    <xf numFmtId="0" fontId="15" fillId="8" borderId="5" xfId="3" applyFont="1" applyFill="1" applyBorder="1" applyAlignment="1">
      <alignment horizontal="center" vertical="center"/>
    </xf>
    <xf numFmtId="0" fontId="15" fillId="0" borderId="0" xfId="3" applyFont="1" applyAlignment="1">
      <alignment horizontal="center" vertical="center"/>
    </xf>
    <xf numFmtId="0" fontId="14" fillId="2" borderId="0" xfId="3" applyFont="1" applyFill="1" applyAlignment="1">
      <alignment horizontal="left" vertical="center" wrapText="1"/>
    </xf>
    <xf numFmtId="0" fontId="14" fillId="3" borderId="5" xfId="3" applyFont="1" applyFill="1" applyBorder="1" applyAlignment="1">
      <alignment horizontal="left" vertical="center" wrapText="1"/>
    </xf>
  </cellXfs>
  <cellStyles count="7">
    <cellStyle name="桁区切り" xfId="5" builtinId="6"/>
    <cellStyle name="標準" xfId="0" builtinId="0"/>
    <cellStyle name="標準 10" xfId="6" xr:uid="{7B7A2BDD-A94B-4F14-ABEA-28274F2ED5DD}"/>
    <cellStyle name="標準 2" xfId="4" xr:uid="{00000000-0005-0000-0000-000001000000}"/>
    <cellStyle name="標準_20ひろば補助要綱・交付申請（様式）" xfId="3" xr:uid="{00000000-0005-0000-0000-000002000000}"/>
    <cellStyle name="標準_別紙２の３－１　予算書抄本" xfId="1" xr:uid="{00000000-0005-0000-0000-000003000000}"/>
    <cellStyle name="標準_別紙２の３－２　施設借上費予算書" xfId="2" xr:uid="{00000000-0005-0000-0000-000004000000}"/>
  </cellStyles>
  <dxfs count="103">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14</xdr:col>
      <xdr:colOff>130256</xdr:colOff>
      <xdr:row>2</xdr:row>
      <xdr:rowOff>40706</xdr:rowOff>
    </xdr:from>
    <xdr:to>
      <xdr:col>23</xdr:col>
      <xdr:colOff>197223</xdr:colOff>
      <xdr:row>7</xdr:row>
      <xdr:rowOff>222172</xdr:rowOff>
    </xdr:to>
    <xdr:sp macro="" textlink="">
      <xdr:nvSpPr>
        <xdr:cNvPr id="2" name="テキスト ボックス 1">
          <a:extLst>
            <a:ext uri="{FF2B5EF4-FFF2-40B4-BE49-F238E27FC236}">
              <a16:creationId xmlns:a16="http://schemas.microsoft.com/office/drawing/2014/main" id="{DEE6BBD8-25A0-4EDB-BE86-D298E71FBEB9}"/>
            </a:ext>
          </a:extLst>
        </xdr:cNvPr>
        <xdr:cNvSpPr txBox="1"/>
      </xdr:nvSpPr>
      <xdr:spPr>
        <a:xfrm>
          <a:off x="8621346" y="496603"/>
          <a:ext cx="6001774" cy="132121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t>様式内水色セルは記入必須項目です。</a:t>
          </a:r>
          <a:endParaRPr kumimoji="1" lang="en-US" altLang="ja-JP" sz="2800" b="1"/>
        </a:p>
        <a:p>
          <a:r>
            <a:rPr kumimoji="1" lang="ja-JP" altLang="en-US" sz="2800" b="1"/>
            <a:t>必ずご記入ください。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389194</xdr:colOff>
      <xdr:row>2</xdr:row>
      <xdr:rowOff>184355</xdr:rowOff>
    </xdr:from>
    <xdr:to>
      <xdr:col>8</xdr:col>
      <xdr:colOff>192087</xdr:colOff>
      <xdr:row>12</xdr:row>
      <xdr:rowOff>35210</xdr:rowOff>
    </xdr:to>
    <xdr:sp macro="" textlink="">
      <xdr:nvSpPr>
        <xdr:cNvPr id="2" name="吹き出し: 四角形 1">
          <a:extLst>
            <a:ext uri="{FF2B5EF4-FFF2-40B4-BE49-F238E27FC236}">
              <a16:creationId xmlns:a16="http://schemas.microsoft.com/office/drawing/2014/main" id="{5AD07057-D420-408F-BCF9-FC8A08D30BEC}"/>
            </a:ext>
          </a:extLst>
        </xdr:cNvPr>
        <xdr:cNvSpPr/>
      </xdr:nvSpPr>
      <xdr:spPr>
        <a:xfrm>
          <a:off x="10108791" y="1075403"/>
          <a:ext cx="5599828" cy="2411339"/>
        </a:xfrm>
        <a:prstGeom prst="wedgeRectCallout">
          <a:avLst>
            <a:gd name="adj1" fmla="val -21205"/>
            <a:gd name="adj2" fmla="val -59029"/>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532582</xdr:colOff>
      <xdr:row>2</xdr:row>
      <xdr:rowOff>194596</xdr:rowOff>
    </xdr:from>
    <xdr:to>
      <xdr:col>8</xdr:col>
      <xdr:colOff>115853</xdr:colOff>
      <xdr:row>11</xdr:row>
      <xdr:rowOff>214689</xdr:rowOff>
    </xdr:to>
    <xdr:sp macro="" textlink="">
      <xdr:nvSpPr>
        <xdr:cNvPr id="5" name="テキスト ボックス 4">
          <a:extLst>
            <a:ext uri="{FF2B5EF4-FFF2-40B4-BE49-F238E27FC236}">
              <a16:creationId xmlns:a16="http://schemas.microsoft.com/office/drawing/2014/main" id="{6DCA1DBE-9A9A-4C54-A9A0-63A5B346FAB2}"/>
            </a:ext>
          </a:extLst>
        </xdr:cNvPr>
        <xdr:cNvSpPr txBox="1"/>
      </xdr:nvSpPr>
      <xdr:spPr>
        <a:xfrm>
          <a:off x="10252179" y="1085644"/>
          <a:ext cx="5380206" cy="23245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予定額通知に記載されている６桁の英数字で構成された</a:t>
          </a:r>
          <a:endParaRPr kumimoji="1" lang="en-US" altLang="ja-JP" sz="1600" b="1">
            <a:solidFill>
              <a:srgbClr val="FF0000"/>
            </a:solidFill>
          </a:endParaRPr>
        </a:p>
        <a:p>
          <a:r>
            <a:rPr kumimoji="1" lang="ja-JP" altLang="en-US" sz="1600" b="1">
              <a:solidFill>
                <a:srgbClr val="FF0000"/>
              </a:solidFill>
            </a:rPr>
            <a:t>「施設</a:t>
          </a:r>
          <a:r>
            <a:rPr kumimoji="1" lang="en-US" altLang="ja-JP" sz="1600" b="1">
              <a:solidFill>
                <a:srgbClr val="FF0000"/>
              </a:solidFill>
            </a:rPr>
            <a:t>ID</a:t>
          </a:r>
          <a:r>
            <a:rPr kumimoji="1" lang="ja-JP" altLang="en-US" sz="1600" b="1">
              <a:solidFill>
                <a:srgbClr val="FF0000"/>
              </a:solidFill>
            </a:rPr>
            <a:t>」を必ず入力してください。</a:t>
          </a:r>
          <a:endParaRPr kumimoji="1" lang="en-US" altLang="ja-JP" sz="1600" b="1">
            <a:solidFill>
              <a:srgbClr val="FF0000"/>
            </a:solidFill>
          </a:endParaRPr>
        </a:p>
        <a:p>
          <a:r>
            <a:rPr kumimoji="1" lang="ja-JP" altLang="en-US" sz="1600" b="1">
              <a:solidFill>
                <a:srgbClr val="FF0000"/>
              </a:solidFill>
            </a:rPr>
            <a:t>最新の区に届け出ている内容が反映されます。</a:t>
          </a:r>
          <a:endParaRPr kumimoji="1" lang="en-US" altLang="ja-JP" sz="1600" b="1">
            <a:solidFill>
              <a:srgbClr val="FF0000"/>
            </a:solidFill>
          </a:endParaRPr>
        </a:p>
        <a:p>
          <a:r>
            <a:rPr kumimoji="1" lang="ja-JP" altLang="en-US" sz="1600" b="1">
              <a:solidFill>
                <a:srgbClr val="FF0000"/>
              </a:solidFill>
            </a:rPr>
            <a:t>反映された内容を修正したい場合は、</a:t>
          </a:r>
          <a:endParaRPr kumimoji="1" lang="en-US" altLang="ja-JP" sz="1600" b="1">
            <a:solidFill>
              <a:srgbClr val="FF0000"/>
            </a:solidFill>
          </a:endParaRPr>
        </a:p>
        <a:p>
          <a:r>
            <a:rPr kumimoji="1" lang="ja-JP" altLang="en-US" sz="1600" b="1">
              <a:solidFill>
                <a:srgbClr val="FF0000"/>
              </a:solidFill>
            </a:rPr>
            <a:t>審査センターにご連絡ください。</a:t>
          </a:r>
          <a:endParaRPr kumimoji="1" lang="en-US" altLang="ja-JP"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102419</xdr:colOff>
      <xdr:row>2</xdr:row>
      <xdr:rowOff>112662</xdr:rowOff>
    </xdr:from>
    <xdr:to>
      <xdr:col>7</xdr:col>
      <xdr:colOff>560795</xdr:colOff>
      <xdr:row>11</xdr:row>
      <xdr:rowOff>219565</xdr:rowOff>
    </xdr:to>
    <xdr:sp macro="" textlink="">
      <xdr:nvSpPr>
        <xdr:cNvPr id="2" name="吹き出し: 四角形 1">
          <a:extLst>
            <a:ext uri="{FF2B5EF4-FFF2-40B4-BE49-F238E27FC236}">
              <a16:creationId xmlns:a16="http://schemas.microsoft.com/office/drawing/2014/main" id="{0C4D9043-C7D8-43B7-8C2E-FB3F26BB59F7}"/>
            </a:ext>
          </a:extLst>
        </xdr:cNvPr>
        <xdr:cNvSpPr/>
      </xdr:nvSpPr>
      <xdr:spPr>
        <a:xfrm>
          <a:off x="9914193" y="1003710"/>
          <a:ext cx="5599828" cy="2411339"/>
        </a:xfrm>
        <a:prstGeom prst="wedgeRectCallout">
          <a:avLst>
            <a:gd name="adj1" fmla="val -21205"/>
            <a:gd name="adj2" fmla="val -59029"/>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235565</xdr:colOff>
      <xdr:row>2</xdr:row>
      <xdr:rowOff>215081</xdr:rowOff>
    </xdr:from>
    <xdr:to>
      <xdr:col>7</xdr:col>
      <xdr:colOff>474319</xdr:colOff>
      <xdr:row>11</xdr:row>
      <xdr:rowOff>235174</xdr:rowOff>
    </xdr:to>
    <xdr:sp macro="" textlink="">
      <xdr:nvSpPr>
        <xdr:cNvPr id="3" name="テキスト ボックス 2">
          <a:extLst>
            <a:ext uri="{FF2B5EF4-FFF2-40B4-BE49-F238E27FC236}">
              <a16:creationId xmlns:a16="http://schemas.microsoft.com/office/drawing/2014/main" id="{74F45D84-CADE-4F2C-A34C-4FDCDCCF0641}"/>
            </a:ext>
          </a:extLst>
        </xdr:cNvPr>
        <xdr:cNvSpPr txBox="1"/>
      </xdr:nvSpPr>
      <xdr:spPr>
        <a:xfrm>
          <a:off x="10047339" y="1106129"/>
          <a:ext cx="5380206" cy="23245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予定額通知に記載されている６桁の英数字で構成された</a:t>
          </a:r>
          <a:endParaRPr kumimoji="1" lang="en-US" altLang="ja-JP" sz="1600" b="1">
            <a:solidFill>
              <a:srgbClr val="FF0000"/>
            </a:solidFill>
          </a:endParaRPr>
        </a:p>
        <a:p>
          <a:r>
            <a:rPr kumimoji="1" lang="ja-JP" altLang="en-US" sz="1600" b="1">
              <a:solidFill>
                <a:srgbClr val="FF0000"/>
              </a:solidFill>
            </a:rPr>
            <a:t>「施設</a:t>
          </a:r>
          <a:r>
            <a:rPr kumimoji="1" lang="en-US" altLang="ja-JP" sz="1600" b="1">
              <a:solidFill>
                <a:srgbClr val="FF0000"/>
              </a:solidFill>
            </a:rPr>
            <a:t>ID</a:t>
          </a:r>
          <a:r>
            <a:rPr kumimoji="1" lang="ja-JP" altLang="en-US" sz="1600" b="1">
              <a:solidFill>
                <a:srgbClr val="FF0000"/>
              </a:solidFill>
            </a:rPr>
            <a:t>」を必ず入力してください。</a:t>
          </a:r>
          <a:endParaRPr kumimoji="1" lang="en-US" altLang="ja-JP" sz="1600" b="1">
            <a:solidFill>
              <a:srgbClr val="FF0000"/>
            </a:solidFill>
          </a:endParaRPr>
        </a:p>
        <a:p>
          <a:r>
            <a:rPr kumimoji="1" lang="ja-JP" altLang="en-US" sz="1600" b="1">
              <a:solidFill>
                <a:srgbClr val="FF0000"/>
              </a:solidFill>
            </a:rPr>
            <a:t>最新の区に届け出ている内容が反映されます。</a:t>
          </a:r>
          <a:endParaRPr kumimoji="1" lang="en-US" altLang="ja-JP" sz="1600" b="1">
            <a:solidFill>
              <a:srgbClr val="FF0000"/>
            </a:solidFill>
          </a:endParaRPr>
        </a:p>
        <a:p>
          <a:r>
            <a:rPr kumimoji="1" lang="ja-JP" altLang="en-US" sz="1600" b="1">
              <a:solidFill>
                <a:srgbClr val="FF0000"/>
              </a:solidFill>
            </a:rPr>
            <a:t>反映された内容を修正したい場合は、</a:t>
          </a:r>
          <a:endParaRPr kumimoji="1" lang="en-US" altLang="ja-JP" sz="1600" b="1">
            <a:solidFill>
              <a:srgbClr val="FF0000"/>
            </a:solidFill>
          </a:endParaRPr>
        </a:p>
        <a:p>
          <a:r>
            <a:rPr kumimoji="1" lang="ja-JP" altLang="en-US" sz="1600" b="1">
              <a:solidFill>
                <a:srgbClr val="FF0000"/>
              </a:solidFill>
            </a:rPr>
            <a:t>審査センターにご連絡ください。</a:t>
          </a:r>
          <a:endParaRPr kumimoji="1" lang="en-US" altLang="ja-JP" sz="1600" b="1">
            <a:solidFill>
              <a:srgbClr val="FF0000"/>
            </a:solidFill>
          </a:endParaRPr>
        </a:p>
        <a:p>
          <a:endParaRPr kumimoji="1" lang="ja-JP" altLang="en-US" sz="16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0</xdr:row>
      <xdr:rowOff>0</xdr:rowOff>
    </xdr:to>
    <xdr:sp macro="" textlink="">
      <xdr:nvSpPr>
        <xdr:cNvPr id="2" name="Text Box 4">
          <a:extLst>
            <a:ext uri="{FF2B5EF4-FFF2-40B4-BE49-F238E27FC236}">
              <a16:creationId xmlns:a16="http://schemas.microsoft.com/office/drawing/2014/main" id="{7D533CE0-441E-4CF3-B1DB-691374AF72B6}"/>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3" name="Text Box 5">
          <a:extLst>
            <a:ext uri="{FF2B5EF4-FFF2-40B4-BE49-F238E27FC236}">
              <a16:creationId xmlns:a16="http://schemas.microsoft.com/office/drawing/2014/main" id="{D033E71E-15C7-4130-889B-5278F01BB5B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4" name="Text Box 6">
          <a:extLst>
            <a:ext uri="{FF2B5EF4-FFF2-40B4-BE49-F238E27FC236}">
              <a16:creationId xmlns:a16="http://schemas.microsoft.com/office/drawing/2014/main" id="{C3240746-DFC3-4606-851D-A2D6B18DFC22}"/>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5" name="Text Box 7">
          <a:extLst>
            <a:ext uri="{FF2B5EF4-FFF2-40B4-BE49-F238E27FC236}">
              <a16:creationId xmlns:a16="http://schemas.microsoft.com/office/drawing/2014/main" id="{626E70A9-FE3A-4E28-8234-BF3920D15B1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6" name="Text Box 8">
          <a:extLst>
            <a:ext uri="{FF2B5EF4-FFF2-40B4-BE49-F238E27FC236}">
              <a16:creationId xmlns:a16="http://schemas.microsoft.com/office/drawing/2014/main" id="{A3BC11C3-E27E-4872-BF6C-483331840D4F}"/>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7" name="Text Box 9">
          <a:extLst>
            <a:ext uri="{FF2B5EF4-FFF2-40B4-BE49-F238E27FC236}">
              <a16:creationId xmlns:a16="http://schemas.microsoft.com/office/drawing/2014/main" id="{0DDC00B8-C8F4-4733-9B49-A443BD167AF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8" name="Text Box 10">
          <a:extLst>
            <a:ext uri="{FF2B5EF4-FFF2-40B4-BE49-F238E27FC236}">
              <a16:creationId xmlns:a16="http://schemas.microsoft.com/office/drawing/2014/main" id="{18D887BD-0F42-4FF0-91DA-EBBAAB7DFC03}"/>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9" name="Text Box 13">
          <a:extLst>
            <a:ext uri="{FF2B5EF4-FFF2-40B4-BE49-F238E27FC236}">
              <a16:creationId xmlns:a16="http://schemas.microsoft.com/office/drawing/2014/main" id="{D90CB391-400F-4C55-9F97-15B782925B8B}"/>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0" name="Text Box 14">
          <a:extLst>
            <a:ext uri="{FF2B5EF4-FFF2-40B4-BE49-F238E27FC236}">
              <a16:creationId xmlns:a16="http://schemas.microsoft.com/office/drawing/2014/main" id="{CC4A0FE7-4481-4C14-BC62-344CBFBEC2A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1" name="Text Box 15">
          <a:extLst>
            <a:ext uri="{FF2B5EF4-FFF2-40B4-BE49-F238E27FC236}">
              <a16:creationId xmlns:a16="http://schemas.microsoft.com/office/drawing/2014/main" id="{C9644C21-97B8-45DD-8835-3658C1FB5C82}"/>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2" name="Text Box 16">
          <a:extLst>
            <a:ext uri="{FF2B5EF4-FFF2-40B4-BE49-F238E27FC236}">
              <a16:creationId xmlns:a16="http://schemas.microsoft.com/office/drawing/2014/main" id="{A5A02C53-2031-4D15-A531-2D6A323EA99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3" name="Text Box 17">
          <a:extLst>
            <a:ext uri="{FF2B5EF4-FFF2-40B4-BE49-F238E27FC236}">
              <a16:creationId xmlns:a16="http://schemas.microsoft.com/office/drawing/2014/main" id="{BEDB759C-C824-4A41-B9BE-BE8360B87C43}"/>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4" name="Text Box 18">
          <a:extLst>
            <a:ext uri="{FF2B5EF4-FFF2-40B4-BE49-F238E27FC236}">
              <a16:creationId xmlns:a16="http://schemas.microsoft.com/office/drawing/2014/main" id="{AB2BBF25-C6F0-4A42-A47E-936DEF5C0BB6}"/>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5" name="Text Box 19">
          <a:extLst>
            <a:ext uri="{FF2B5EF4-FFF2-40B4-BE49-F238E27FC236}">
              <a16:creationId xmlns:a16="http://schemas.microsoft.com/office/drawing/2014/main" id="{38B8A838-C00C-47B7-9327-F01291B40C57}"/>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6" name="Text Box 20">
          <a:extLst>
            <a:ext uri="{FF2B5EF4-FFF2-40B4-BE49-F238E27FC236}">
              <a16:creationId xmlns:a16="http://schemas.microsoft.com/office/drawing/2014/main" id="{89092B01-6EE0-46F2-8E4B-B777B50C686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7" name="Text Box 21">
          <a:extLst>
            <a:ext uri="{FF2B5EF4-FFF2-40B4-BE49-F238E27FC236}">
              <a16:creationId xmlns:a16="http://schemas.microsoft.com/office/drawing/2014/main" id="{08223A4A-F102-4369-B974-02020F6E3A4B}"/>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8" name="Text Box 22">
          <a:extLst>
            <a:ext uri="{FF2B5EF4-FFF2-40B4-BE49-F238E27FC236}">
              <a16:creationId xmlns:a16="http://schemas.microsoft.com/office/drawing/2014/main" id="{46967257-7F86-4418-86A5-0695AA40BF85}"/>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9" name="Text Box 23">
          <a:extLst>
            <a:ext uri="{FF2B5EF4-FFF2-40B4-BE49-F238E27FC236}">
              <a16:creationId xmlns:a16="http://schemas.microsoft.com/office/drawing/2014/main" id="{A4686427-6BC0-42AD-8C9D-94A031BBBFB4}"/>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0" name="Text Box 24">
          <a:extLst>
            <a:ext uri="{FF2B5EF4-FFF2-40B4-BE49-F238E27FC236}">
              <a16:creationId xmlns:a16="http://schemas.microsoft.com/office/drawing/2014/main" id="{F17932B1-64A8-4417-8A60-DA7CF52895F0}"/>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1" name="Text Box 25">
          <a:extLst>
            <a:ext uri="{FF2B5EF4-FFF2-40B4-BE49-F238E27FC236}">
              <a16:creationId xmlns:a16="http://schemas.microsoft.com/office/drawing/2014/main" id="{DAB4A8F4-D3EB-436B-B6F2-4B5D08BD1201}"/>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2" name="Text Box 26">
          <a:extLst>
            <a:ext uri="{FF2B5EF4-FFF2-40B4-BE49-F238E27FC236}">
              <a16:creationId xmlns:a16="http://schemas.microsoft.com/office/drawing/2014/main" id="{38BD1854-CCC4-4AB2-A5AD-CF52B642B7AF}"/>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3" name="Text Box 27">
          <a:extLst>
            <a:ext uri="{FF2B5EF4-FFF2-40B4-BE49-F238E27FC236}">
              <a16:creationId xmlns:a16="http://schemas.microsoft.com/office/drawing/2014/main" id="{B32C1467-A127-4159-9B5A-4D921AE7C51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4" name="Text Box 28">
          <a:extLst>
            <a:ext uri="{FF2B5EF4-FFF2-40B4-BE49-F238E27FC236}">
              <a16:creationId xmlns:a16="http://schemas.microsoft.com/office/drawing/2014/main" id="{8AC2687F-B319-4B38-B7EF-257DAFD86288}"/>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5" name="Text Box 29">
          <a:extLst>
            <a:ext uri="{FF2B5EF4-FFF2-40B4-BE49-F238E27FC236}">
              <a16:creationId xmlns:a16="http://schemas.microsoft.com/office/drawing/2014/main" id="{020FA0E7-8088-4C8B-9510-BBE600F43645}"/>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01_&#24403;&#21021;&#20132;&#20184;\03_&#20445;&#38522;&#32773;&#29992;\XX_&#20196;&#21644;y&#24180;&#20445;&#38522;&#32773;&#29992;&#24403;&#21021;&#20132;&#20184;&#27096;&#24335;&#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10_&#23455;&#32318;&#22577;&#21578;\03_&#20445;&#38522;&#32773;&#29992;\XX_&#20196;&#21644;y&#24180;&#20445;&#38522;&#32773;&#29992;&#23455;&#32318;&#22577;&#21578;&#27096;&#24335;&#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２_当初交付申請書"/>
      <sheetName val="別紙様式第2様式1_地域支援事業交付金所要額調"/>
      <sheetName val="別紙様式第2様式1別添１_総合事業の上限額引き上げ計画書"/>
      <sheetName val="別紙様式第２様式１別添２_地域包括支援センター運営費別表"/>
      <sheetName val="別紙様式第２様式２_任意事業実施計画書"/>
      <sheetName val="別紙様式第2様式2別添1_任意事業"/>
      <sheetName val="別紙様式第２様式２別添２_介護用品支給事業計画書"/>
      <sheetName val="別紙様式第2様式3_社会保障充実分事業実施計画書"/>
      <sheetName val="Config"/>
      <sheetName val="XX_令和y年保険者用当初交付様式一式"/>
    </sheetNames>
    <sheetDataSet>
      <sheetData sheetId="0"/>
      <sheetData sheetId="1"/>
      <sheetData sheetId="2"/>
      <sheetData sheetId="3"/>
      <sheetData sheetId="4">
        <row r="11">
          <cell r="J11" t="str">
            <v>○ア介護給付等費用適正化事業</v>
          </cell>
        </row>
        <row r="12">
          <cell r="J12" t="str">
            <v>○イ家族介護支援事業</v>
          </cell>
        </row>
        <row r="13">
          <cell r="J13" t="str">
            <v xml:space="preserve">○ウその他の事業 </v>
          </cell>
        </row>
      </sheetData>
      <sheetData sheetId="5"/>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４_保険者公文"/>
      <sheetName val="別紙様式第4様式1_地域支援事業交付金所要額調"/>
      <sheetName val="別紙様式第4様式1別添1_総合事業の上限額引き上げ報告書"/>
      <sheetName val="別紙様式第4様式1別添2_地域包括支援センター運営費別表"/>
      <sheetName val="別紙様式第4様式2_センター運営実施報告書"/>
      <sheetName val="別紙様式第4様式3_任意事業実施報告書"/>
      <sheetName val="別紙様式第4様式3別添_任意事業"/>
      <sheetName val="別紙様式第4様式4_社会保障充実分実施報告書"/>
      <sheetName val="支給実績内訳書"/>
      <sheetName val="Config"/>
      <sheetName val="XX_令和y年保険者用実績報告様式一式"/>
    </sheetNames>
    <sheetDataSet>
      <sheetData sheetId="0"/>
      <sheetData sheetId="1"/>
      <sheetData sheetId="2"/>
      <sheetData sheetId="3"/>
      <sheetData sheetId="4"/>
      <sheetData sheetId="5">
        <row r="11">
          <cell r="J11" t="str">
            <v>○ア介護給付等費用適正化事業</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0" dT="2025-02-17T05:10:48.49" personId="{00000000-0000-0000-0000-000000000000}" id="{F6B6DD81-0E2C-495D-A95B-8C01A2BFB55E}">
    <text>移転先</text>
  </threadedComment>
  <threadedComment ref="F10" dT="2025-02-17T05:10:53.77" personId="{00000000-0000-0000-0000-000000000000}" id="{D778D83E-936C-420C-8A3C-237ACC7DA491}">
    <text>移転先</text>
  </threadedComment>
  <threadedComment ref="J12" dT="2025-02-28T06:20:18.59" personId="{00000000-0000-0000-0000-000000000000}" id="{3E9F460E-6A51-4BB7-823C-0A6DE5847869}">
    <text>R7より</text>
  </threadedComment>
  <threadedComment ref="K12" dT="2025-02-28T06:20:43.44" personId="{00000000-0000-0000-0000-000000000000}" id="{352FC02D-9FE4-41A6-9243-888DF4134126}">
    <text>R7より</text>
  </threadedComment>
  <threadedComment ref="D16" dT="2025-02-17T05:12:09.85" personId="{00000000-0000-0000-0000-000000000000}" id="{64C47942-791C-4CE9-90AB-7A33C22095A9}">
    <text>R7二種変</text>
  </threadedComment>
  <threadedComment ref="F16" dT="2025-02-17T05:13:00.45" personId="{00000000-0000-0000-0000-000000000000}" id="{74B1BDF6-0E85-472B-9648-D0E0408A49A1}">
    <text>R7二種変</text>
  </threadedComment>
  <threadedComment ref="P16" dT="2025-03-11T00:52:52.00" personId="{00000000-0000-0000-0000-000000000000}" id="{7CB2F777-A403-4E74-9EDD-8A0A47CB6F3D}">
    <text>R7二種</text>
  </threadedComment>
  <threadedComment ref="W16" dT="2025-03-11T01:14:45.71" personId="{00000000-0000-0000-0000-000000000000}" id="{A750C425-3028-4158-AEF5-C817840A7165}">
    <text>R７二種変より</text>
  </threadedComment>
  <threadedComment ref="P19" dT="2025-02-28T07:25:44.41" personId="{00000000-0000-0000-0000-000000000000}" id="{8CA4DEE2-2B17-4EB6-BED4-A4884954D110}">
    <text>R6二種変</text>
  </threadedComment>
</ThreadedComments>
</file>

<file path=xl/threadedComments/threadedComment2.xml><?xml version="1.0" encoding="utf-8"?>
<ThreadedComments xmlns="http://schemas.microsoft.com/office/spreadsheetml/2018/threadedcomments" xmlns:x="http://schemas.openxmlformats.org/spreadsheetml/2006/main">
  <threadedComment ref="F6" dT="2025-02-17T05:11:46.24" personId="{00000000-0000-0000-0000-000000000000}" id="{B750C1A1-F0AF-4B62-9918-79D9A958B0BA}">
    <text>移転先</text>
  </threadedComment>
  <threadedComment ref="D7" dT="2025-02-28T07:27:28.83" personId="{00000000-0000-0000-0000-000000000000}" id="{A7CA4EB0-8724-4DC3-94CB-37F4BFB5279C}">
    <text>R6移転</text>
  </threadedComment>
  <threadedComment ref="F7" dT="2025-02-28T07:27:34.34" personId="{00000000-0000-0000-0000-000000000000}" id="{80586587-C48F-4172-A1D7-F823BE074134}">
    <text>R6移転</text>
  </threadedComment>
  <threadedComment ref="G7" dT="2025-02-28T07:27:43.26" personId="{00000000-0000-0000-0000-000000000000}" id="{49CF29CA-2477-4338-9B46-FAA4F3820EAA}">
    <text>R6移転</text>
  </threadedComment>
  <threadedComment ref="N7" dT="2025-03-11T01:10:40.04" personId="{00000000-0000-0000-0000-000000000000}" id="{AA3551BE-252D-4E77-A762-91E868A0AB70}">
    <text>R6変更交付申請より</text>
  </threadedComment>
  <threadedComment ref="O7" dT="2025-03-11T01:10:46.04" personId="{00000000-0000-0000-0000-000000000000}" id="{DDA2F8A2-51DC-4CF3-9CB6-6220CBEE138D}">
    <text>R6変更交付申請より</text>
  </threadedComment>
  <threadedComment ref="P7" dT="2025-03-11T01:10:50.92" personId="{00000000-0000-0000-0000-000000000000}" id="{4387938C-3EC9-4D8A-B6C8-DD76815BA8D8}">
    <text>R6変更交付申請より</text>
  </threadedComment>
  <threadedComment ref="Q7" dT="2025-03-11T01:10:55.13" personId="{00000000-0000-0000-0000-000000000000}" id="{D9B3CF30-6B3B-4461-8AF4-5FAE2EE3234E}">
    <text>R6変更交付申請より</text>
  </threadedComment>
  <threadedComment ref="R7" dT="2025-03-11T01:11:00.12" personId="{00000000-0000-0000-0000-000000000000}" id="{D783D771-E2DC-4CBC-9ADC-7017F9C3901C}">
    <text>R6変更交付申請より</text>
  </threadedComment>
  <threadedComment ref="S7" dT="2025-03-11T01:11:03.84" personId="{00000000-0000-0000-0000-000000000000}" id="{A37FD31B-A3EF-4D6A-88E0-4E2A1913CAE4}">
    <text>R6変更交付申請より</text>
  </threadedComment>
  <threadedComment ref="T7" dT="2025-03-11T01:11:07.71" personId="{00000000-0000-0000-0000-000000000000}" id="{46202C93-35C7-46BB-92D7-375BF74A31BA}">
    <text>R6変更交付申請より</text>
  </threadedComment>
  <threadedComment ref="U7" dT="2025-03-11T01:11:11.60" personId="{00000000-0000-0000-0000-000000000000}" id="{1B45D520-E563-4B52-A09E-C24FC4BA8C21}">
    <text>R6変更交付申請より</text>
  </threadedComment>
  <threadedComment ref="V7" dT="2025-03-11T01:11:15.17" personId="{00000000-0000-0000-0000-000000000000}" id="{0A826A57-D902-4FB7-8D0F-95E06CB23956}">
    <text>R6変更交付申請より</text>
  </threadedComment>
  <threadedComment ref="W7" dT="2025-03-11T01:11:19.41" personId="{00000000-0000-0000-0000-000000000000}" id="{0CE5D212-9D77-45C2-A155-DE4BDAA5657F}">
    <text>R6変更交付申請より</text>
  </threadedComment>
  <threadedComment ref="Y7" dT="2025-03-11T01:11:25.12" personId="{00000000-0000-0000-0000-000000000000}" id="{F2C05BD3-AE6F-47B1-BB31-CAA29FA075CE}">
    <text>R6変更交付申請より</text>
  </threadedComment>
  <threadedComment ref="AE7" dT="2025-03-11T01:11:44.93" personId="{00000000-0000-0000-0000-000000000000}" id="{56CC64F2-B9AD-4918-B9E4-D8418361B604}">
    <text>R6変更交付申請より</text>
  </threadedComment>
  <threadedComment ref="AI7" dT="2025-03-11T01:11:57.41" personId="{00000000-0000-0000-0000-000000000000}" id="{33D2B49A-F634-49FE-8819-4727281DD3C7}">
    <text>R6変更交付申請より</text>
  </threadedComment>
  <threadedComment ref="AK7" dT="2025-03-11T01:12:41.00" personId="{00000000-0000-0000-0000-000000000000}" id="{1F90091B-435E-4747-BD7B-262327FC1B66}">
    <text>R6変更交付申請より</text>
  </threadedComment>
  <threadedComment ref="AL7" dT="2025-03-11T01:12:44.93" personId="{00000000-0000-0000-0000-000000000000}" id="{C948028C-9871-4B7B-AB9A-2D199F503413}">
    <text>R6変更交付申請より</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B091D-E42C-4706-856B-BD7AE5BC69B6}">
  <sheetPr>
    <pageSetUpPr fitToPage="1"/>
  </sheetPr>
  <dimension ref="A1:T34"/>
  <sheetViews>
    <sheetView tabSelected="1" view="pageBreakPreview" zoomScale="78" zoomScaleNormal="100" zoomScaleSheetLayoutView="78" workbookViewId="0">
      <selection activeCell="U15" sqref="U15:U16"/>
    </sheetView>
  </sheetViews>
  <sheetFormatPr defaultRowHeight="18"/>
  <cols>
    <col min="1" max="1" width="13.33203125" customWidth="1"/>
    <col min="2" max="2" width="14.25" customWidth="1"/>
    <col min="3" max="3" width="5.4140625" customWidth="1"/>
    <col min="4" max="4" width="16.5" customWidth="1"/>
    <col min="5" max="5" width="10.75" customWidth="1"/>
    <col min="6" max="6" width="2.6640625" customWidth="1"/>
    <col min="7" max="7" width="9" customWidth="1"/>
    <col min="8" max="8" width="11.25" customWidth="1"/>
    <col min="9" max="9" width="3" customWidth="1"/>
    <col min="10" max="10" width="5.58203125" customWidth="1"/>
    <col min="11" max="11" width="6.08203125" customWidth="1"/>
    <col min="12" max="12" width="5" customWidth="1"/>
    <col min="13" max="13" width="5.6640625" customWidth="1"/>
    <col min="14" max="14" width="3" customWidth="1"/>
  </cols>
  <sheetData>
    <row r="1" spans="1:20">
      <c r="A1" s="39" t="s">
        <v>21</v>
      </c>
      <c r="B1" s="39"/>
      <c r="C1" s="40"/>
      <c r="D1" s="41"/>
      <c r="E1" s="41"/>
      <c r="F1" s="41"/>
      <c r="G1" s="42" t="s">
        <v>88</v>
      </c>
      <c r="H1" s="43">
        <f>C4</f>
        <v>7</v>
      </c>
      <c r="I1" s="42" t="s">
        <v>89</v>
      </c>
      <c r="J1" s="60">
        <v>4</v>
      </c>
      <c r="K1" s="43" t="s">
        <v>0</v>
      </c>
      <c r="L1" s="60">
        <v>1</v>
      </c>
      <c r="M1" s="43" t="s">
        <v>90</v>
      </c>
      <c r="N1" t="s">
        <v>94</v>
      </c>
      <c r="O1" s="31"/>
      <c r="T1" s="31"/>
    </row>
    <row r="2" spans="1:20">
      <c r="A2" s="44"/>
      <c r="B2" s="44"/>
      <c r="C2" s="44"/>
      <c r="D2" s="41"/>
      <c r="E2" s="41"/>
      <c r="F2" s="41"/>
      <c r="G2" s="41"/>
      <c r="H2" s="41"/>
      <c r="I2" s="41"/>
      <c r="J2" s="41"/>
      <c r="K2" s="41"/>
      <c r="L2" s="41"/>
      <c r="M2" s="41"/>
      <c r="N2" s="31"/>
    </row>
    <row r="3" spans="1:20">
      <c r="A3" s="45"/>
      <c r="B3" s="45"/>
      <c r="C3" s="45"/>
      <c r="D3" s="41"/>
      <c r="E3" s="41"/>
      <c r="F3" s="41"/>
      <c r="G3" s="41"/>
      <c r="H3" s="41"/>
      <c r="I3" s="41"/>
      <c r="J3" s="41"/>
      <c r="K3" s="41"/>
      <c r="L3" s="41"/>
      <c r="M3" s="41"/>
      <c r="N3" s="31"/>
    </row>
    <row r="4" spans="1:20">
      <c r="A4" s="45"/>
      <c r="B4" s="46" t="s">
        <v>91</v>
      </c>
      <c r="C4" s="58">
        <v>7</v>
      </c>
      <c r="D4" s="47" t="s">
        <v>95</v>
      </c>
      <c r="E4" s="47"/>
      <c r="F4" s="47"/>
      <c r="G4" s="47"/>
      <c r="H4" s="47"/>
      <c r="I4" s="47"/>
      <c r="J4" s="47"/>
      <c r="K4" s="47"/>
      <c r="L4" s="47"/>
      <c r="M4" s="47"/>
      <c r="N4" s="37"/>
    </row>
    <row r="5" spans="1:20">
      <c r="A5" s="45"/>
      <c r="B5" s="45"/>
      <c r="C5" s="45"/>
      <c r="D5" s="45"/>
      <c r="E5" s="47"/>
      <c r="F5" s="47"/>
      <c r="G5" s="47"/>
      <c r="H5" s="47"/>
      <c r="I5" s="47"/>
      <c r="J5" s="47"/>
      <c r="K5" s="47"/>
      <c r="L5" s="47"/>
      <c r="M5" s="47"/>
      <c r="N5" s="37"/>
    </row>
    <row r="6" spans="1:20">
      <c r="A6" s="45"/>
      <c r="B6" s="45"/>
      <c r="C6" s="45"/>
      <c r="D6" s="41"/>
      <c r="E6" s="41"/>
      <c r="F6" s="41"/>
      <c r="G6" s="41"/>
      <c r="H6" s="41"/>
      <c r="I6" s="41"/>
      <c r="J6" s="41"/>
      <c r="K6" s="41"/>
      <c r="L6" s="41"/>
      <c r="M6" s="41"/>
      <c r="N6" s="31"/>
    </row>
    <row r="7" spans="1:20">
      <c r="A7" s="47" t="s">
        <v>1</v>
      </c>
      <c r="B7" s="47"/>
      <c r="C7" s="48"/>
      <c r="D7" s="32" t="s">
        <v>4</v>
      </c>
      <c r="E7" s="107" t="s">
        <v>112</v>
      </c>
      <c r="F7" s="108"/>
      <c r="G7" s="109"/>
      <c r="H7" s="387"/>
      <c r="I7" s="387"/>
      <c r="J7" s="387"/>
      <c r="K7" s="387"/>
      <c r="L7" s="387"/>
      <c r="M7" s="387"/>
      <c r="N7" s="31"/>
    </row>
    <row r="8" spans="1:20">
      <c r="A8" s="48" t="s">
        <v>5</v>
      </c>
      <c r="B8" s="48"/>
      <c r="C8" s="48"/>
      <c r="D8" s="31"/>
      <c r="E8" s="107" t="s">
        <v>113</v>
      </c>
      <c r="F8" s="108"/>
      <c r="G8" s="109"/>
      <c r="H8" s="387"/>
      <c r="I8" s="387"/>
      <c r="J8" s="387"/>
      <c r="K8" s="387"/>
      <c r="L8" s="387"/>
      <c r="M8" s="387"/>
      <c r="N8" s="31"/>
    </row>
    <row r="9" spans="1:20">
      <c r="A9" s="48" t="s">
        <v>6</v>
      </c>
      <c r="B9" s="48"/>
      <c r="C9" s="48"/>
      <c r="D9" s="31"/>
      <c r="E9" s="107" t="s">
        <v>7</v>
      </c>
      <c r="F9" s="108"/>
      <c r="G9" s="109"/>
      <c r="H9" s="387"/>
      <c r="I9" s="387"/>
      <c r="J9" s="387"/>
      <c r="K9" s="387"/>
      <c r="L9" s="387"/>
      <c r="M9" s="387"/>
      <c r="N9" s="31"/>
    </row>
    <row r="10" spans="1:20">
      <c r="A10" s="48"/>
      <c r="B10" s="48"/>
      <c r="C10" s="48"/>
      <c r="D10" s="31"/>
      <c r="E10" s="107" t="s">
        <v>9</v>
      </c>
      <c r="F10" s="108"/>
      <c r="G10" s="109"/>
      <c r="H10" s="387"/>
      <c r="I10" s="387"/>
      <c r="J10" s="387"/>
      <c r="K10" s="387"/>
      <c r="L10" s="387"/>
      <c r="M10" s="387"/>
      <c r="N10" s="31"/>
    </row>
    <row r="11" spans="1:20">
      <c r="A11" s="48" t="s">
        <v>8</v>
      </c>
      <c r="B11" s="48"/>
      <c r="C11" s="48"/>
      <c r="D11" s="31"/>
      <c r="E11" s="107" t="s">
        <v>11</v>
      </c>
      <c r="F11" s="108"/>
      <c r="G11" s="109"/>
      <c r="H11" s="59" t="s">
        <v>23</v>
      </c>
      <c r="I11" s="387"/>
      <c r="J11" s="387"/>
      <c r="K11" s="387"/>
      <c r="L11" s="387"/>
      <c r="M11" s="387"/>
      <c r="N11" s="31"/>
    </row>
    <row r="12" spans="1:20">
      <c r="A12" s="48" t="s">
        <v>10</v>
      </c>
      <c r="B12" s="48"/>
      <c r="C12" s="48"/>
      <c r="D12" s="41"/>
      <c r="E12" s="41"/>
      <c r="F12" s="41"/>
      <c r="G12" s="41"/>
      <c r="H12" s="41"/>
      <c r="I12" s="41"/>
      <c r="J12" s="41"/>
      <c r="K12" s="41"/>
      <c r="L12" s="41"/>
      <c r="M12" s="41"/>
      <c r="N12" s="31"/>
    </row>
    <row r="13" spans="1:20" ht="80.150000000000006" customHeight="1">
      <c r="A13" s="386" t="s">
        <v>96</v>
      </c>
      <c r="B13" s="386"/>
      <c r="C13" s="386"/>
      <c r="D13" s="386"/>
      <c r="E13" s="386"/>
      <c r="F13" s="386"/>
      <c r="G13" s="386"/>
      <c r="H13" s="386"/>
      <c r="I13" s="386"/>
      <c r="J13" s="386"/>
      <c r="K13" s="386"/>
      <c r="L13" s="386"/>
      <c r="M13" s="386"/>
      <c r="N13" s="36"/>
    </row>
    <row r="14" spans="1:20">
      <c r="A14" s="49" t="s">
        <v>2</v>
      </c>
      <c r="B14" s="49"/>
      <c r="C14" s="49"/>
      <c r="D14" s="49"/>
      <c r="E14" s="49"/>
      <c r="F14" s="49"/>
      <c r="G14" s="49"/>
      <c r="H14" s="49"/>
      <c r="I14" s="49"/>
      <c r="J14" s="49"/>
      <c r="K14" s="49"/>
      <c r="L14" s="49"/>
      <c r="M14" s="49"/>
      <c r="N14" s="38"/>
    </row>
    <row r="15" spans="1:20">
      <c r="A15" s="40"/>
      <c r="B15" s="40"/>
      <c r="C15" s="40"/>
      <c r="D15" s="40"/>
      <c r="E15" s="40"/>
      <c r="F15" s="40"/>
      <c r="G15" s="40"/>
      <c r="H15" s="40"/>
      <c r="I15" s="40"/>
      <c r="J15" s="40"/>
      <c r="K15" s="40"/>
      <c r="L15" s="40"/>
      <c r="M15" s="40"/>
      <c r="N15" s="31"/>
    </row>
    <row r="16" spans="1:20">
      <c r="A16" s="40"/>
      <c r="B16" s="40"/>
      <c r="C16" s="40"/>
      <c r="D16" s="41"/>
      <c r="E16" s="41"/>
      <c r="F16" s="41"/>
      <c r="G16" s="41"/>
      <c r="H16" s="41"/>
      <c r="I16" s="41"/>
      <c r="J16" s="41"/>
      <c r="K16" s="41"/>
      <c r="L16" s="41"/>
      <c r="M16" s="41"/>
      <c r="N16" s="31"/>
    </row>
    <row r="17" spans="1:14">
      <c r="A17" s="39" t="s">
        <v>14</v>
      </c>
      <c r="B17" s="39"/>
      <c r="C17" s="39"/>
      <c r="D17" s="39" t="s">
        <v>97</v>
      </c>
      <c r="E17" s="41"/>
      <c r="F17" s="41"/>
      <c r="G17" s="41"/>
      <c r="H17" s="41"/>
      <c r="I17" s="41"/>
      <c r="J17" s="41"/>
      <c r="K17" s="41"/>
      <c r="L17" s="41"/>
      <c r="M17" s="41"/>
      <c r="N17" s="31"/>
    </row>
    <row r="18" spans="1:14">
      <c r="A18" s="50"/>
      <c r="B18" s="50"/>
      <c r="C18" s="50"/>
      <c r="D18" s="41"/>
      <c r="E18" s="41"/>
      <c r="F18" s="41"/>
      <c r="G18" s="41"/>
      <c r="H18" s="41"/>
      <c r="I18" s="41"/>
      <c r="J18" s="41"/>
      <c r="K18" s="41"/>
      <c r="L18" s="41"/>
      <c r="M18" s="41"/>
      <c r="N18" s="31"/>
    </row>
    <row r="19" spans="1:14" s="3" customFormat="1" ht="84" customHeight="1">
      <c r="A19" s="51" t="s">
        <v>12</v>
      </c>
      <c r="B19" s="51"/>
      <c r="C19" s="51"/>
      <c r="D19" s="384" t="s">
        <v>98</v>
      </c>
      <c r="E19" s="384"/>
      <c r="F19" s="384"/>
      <c r="G19" s="384"/>
      <c r="H19" s="384"/>
      <c r="I19" s="384"/>
      <c r="J19" s="384"/>
      <c r="K19" s="384"/>
      <c r="L19" s="384"/>
      <c r="M19" s="384"/>
      <c r="N19" s="33"/>
    </row>
    <row r="20" spans="1:14">
      <c r="A20" s="39" t="s">
        <v>15</v>
      </c>
      <c r="B20" s="39"/>
      <c r="C20" s="39"/>
      <c r="D20" s="39" t="s">
        <v>13</v>
      </c>
      <c r="E20" s="41"/>
      <c r="F20" s="41"/>
      <c r="G20" s="41"/>
      <c r="H20" s="41"/>
      <c r="I20" s="41"/>
      <c r="J20" s="41"/>
      <c r="K20" s="41"/>
      <c r="L20" s="41"/>
      <c r="M20" s="41"/>
      <c r="N20" s="31"/>
    </row>
    <row r="21" spans="1:14">
      <c r="A21" s="50"/>
      <c r="B21" s="50"/>
      <c r="C21" s="50"/>
      <c r="D21" s="41"/>
      <c r="E21" s="41"/>
      <c r="F21" s="41"/>
      <c r="G21" s="41"/>
      <c r="H21" s="41"/>
      <c r="I21" s="41"/>
      <c r="J21" s="41"/>
      <c r="K21" s="41"/>
      <c r="L21" s="41"/>
      <c r="M21" s="41"/>
      <c r="N21" s="31"/>
    </row>
    <row r="22" spans="1:14">
      <c r="A22" s="39" t="s">
        <v>22</v>
      </c>
      <c r="B22" s="39"/>
      <c r="C22" s="39"/>
      <c r="D22" s="39" t="s">
        <v>13</v>
      </c>
      <c r="E22" s="41"/>
      <c r="F22" s="41"/>
      <c r="G22" s="41"/>
      <c r="H22" s="41"/>
      <c r="I22" s="41"/>
      <c r="J22" s="41"/>
      <c r="K22" s="41"/>
      <c r="L22" s="41"/>
      <c r="M22" s="41"/>
      <c r="N22" s="31"/>
    </row>
    <row r="23" spans="1:14">
      <c r="A23" s="50"/>
      <c r="B23" s="50"/>
      <c r="C23" s="50"/>
      <c r="D23" s="41"/>
      <c r="E23" s="41"/>
      <c r="F23" s="41"/>
      <c r="G23" s="41"/>
      <c r="H23" s="41"/>
      <c r="I23" s="41"/>
      <c r="J23" s="41"/>
      <c r="K23" s="41"/>
      <c r="L23" s="41"/>
      <c r="M23" s="41"/>
      <c r="N23" s="31"/>
    </row>
    <row r="24" spans="1:14">
      <c r="A24" s="39" t="s">
        <v>16</v>
      </c>
      <c r="B24" s="39"/>
      <c r="C24" s="39"/>
      <c r="D24" s="57">
        <v>46112</v>
      </c>
      <c r="E24" s="41"/>
      <c r="F24" s="41"/>
      <c r="G24" s="41"/>
      <c r="H24" s="41"/>
      <c r="I24" s="41"/>
      <c r="J24" s="52"/>
      <c r="K24" s="41"/>
      <c r="L24" s="41"/>
      <c r="M24" s="41"/>
      <c r="N24" s="31"/>
    </row>
    <row r="25" spans="1:14">
      <c r="A25" s="50"/>
      <c r="B25" s="50"/>
      <c r="C25" s="50"/>
      <c r="D25" s="53"/>
      <c r="E25" s="41"/>
      <c r="F25" s="41"/>
      <c r="G25" s="41"/>
      <c r="H25" s="41"/>
      <c r="I25" s="41"/>
      <c r="J25" s="52"/>
      <c r="K25" s="41"/>
      <c r="L25" s="41"/>
      <c r="M25" s="41"/>
      <c r="N25" s="31"/>
    </row>
    <row r="26" spans="1:14" ht="19">
      <c r="A26" s="39" t="s">
        <v>18</v>
      </c>
      <c r="B26" s="39"/>
      <c r="C26" s="39"/>
      <c r="D26" s="236">
        <f>'2-③'!E48</f>
        <v>0</v>
      </c>
      <c r="E26" s="54" t="s">
        <v>17</v>
      </c>
      <c r="F26" s="41"/>
      <c r="G26" s="55"/>
      <c r="H26" s="41"/>
      <c r="I26" s="41"/>
      <c r="J26" s="41"/>
      <c r="K26" s="41"/>
      <c r="L26" s="55"/>
      <c r="M26" s="41"/>
      <c r="N26" s="336" t="s">
        <v>489</v>
      </c>
    </row>
    <row r="27" spans="1:14">
      <c r="A27" s="50"/>
      <c r="B27" s="50"/>
      <c r="C27" s="50"/>
      <c r="E27" s="43"/>
      <c r="F27" s="43"/>
      <c r="G27" s="43"/>
      <c r="H27" s="43"/>
      <c r="I27" s="43"/>
      <c r="J27" s="43"/>
      <c r="K27" s="43"/>
      <c r="L27" s="41"/>
      <c r="M27" s="41"/>
      <c r="N27" s="31"/>
    </row>
    <row r="28" spans="1:14">
      <c r="A28" s="39" t="s">
        <v>19</v>
      </c>
      <c r="B28" s="39"/>
      <c r="C28" s="39"/>
      <c r="D28" s="39" t="s">
        <v>20</v>
      </c>
      <c r="E28" s="41"/>
      <c r="F28" s="41"/>
      <c r="G28" s="41"/>
      <c r="H28" s="41"/>
      <c r="I28" s="41"/>
      <c r="J28" s="41"/>
      <c r="K28" s="41"/>
      <c r="L28" s="41"/>
      <c r="M28" s="41"/>
      <c r="N28" s="31"/>
    </row>
    <row r="29" spans="1:14">
      <c r="A29" s="56"/>
      <c r="B29" s="56"/>
      <c r="C29" s="56"/>
      <c r="D29" s="41"/>
      <c r="E29" s="41"/>
      <c r="F29" s="41"/>
      <c r="G29" s="41"/>
      <c r="H29" s="41"/>
      <c r="I29" s="41"/>
      <c r="J29" s="41"/>
      <c r="K29" s="41"/>
      <c r="L29" s="41"/>
      <c r="M29" s="41"/>
      <c r="N29" s="31"/>
    </row>
    <row r="30" spans="1:14" ht="25.5" customHeight="1">
      <c r="A30" s="39" t="s">
        <v>3</v>
      </c>
      <c r="B30" s="39"/>
      <c r="C30" s="39"/>
      <c r="D30" s="41"/>
      <c r="E30" s="41"/>
      <c r="F30" s="41"/>
      <c r="G30" s="41"/>
      <c r="H30" s="41"/>
      <c r="I30" s="41"/>
      <c r="J30" s="41"/>
      <c r="K30" s="41"/>
      <c r="L30" s="41"/>
      <c r="M30" s="41"/>
      <c r="N30" s="31"/>
    </row>
    <row r="31" spans="1:14" ht="53.15" customHeight="1">
      <c r="A31" s="385" t="s">
        <v>92</v>
      </c>
      <c r="B31" s="385"/>
      <c r="C31" s="385"/>
      <c r="D31" s="385"/>
      <c r="E31" s="385"/>
      <c r="F31" s="385"/>
      <c r="G31" s="385"/>
      <c r="H31" s="385"/>
      <c r="I31" s="385"/>
      <c r="J31" s="385"/>
      <c r="K31" s="385"/>
      <c r="L31" s="385"/>
      <c r="M31" s="385"/>
      <c r="N31" s="34"/>
    </row>
    <row r="32" spans="1:14" ht="53.15" customHeight="1">
      <c r="A32" s="385" t="s">
        <v>93</v>
      </c>
      <c r="B32" s="385"/>
      <c r="C32" s="385"/>
      <c r="D32" s="385"/>
      <c r="E32" s="385"/>
      <c r="F32" s="385"/>
      <c r="G32" s="385"/>
      <c r="H32" s="385"/>
      <c r="I32" s="385"/>
      <c r="J32" s="385"/>
      <c r="K32" s="385"/>
      <c r="L32" s="385"/>
      <c r="M32" s="385"/>
      <c r="N32" s="34"/>
    </row>
    <row r="33" spans="1:3">
      <c r="A33" s="1"/>
      <c r="B33" s="1"/>
      <c r="C33" s="1"/>
    </row>
    <row r="34" spans="1:3">
      <c r="A34" s="2"/>
      <c r="B34" s="2"/>
      <c r="C34" s="2"/>
    </row>
  </sheetData>
  <sheetProtection algorithmName="SHA-512" hashValue="tuqSFze/cSdfyAthGdNWJIbEbJxu4ftYE5uh5ydU7CgNS1N4EStVp/EHiGQx6BUirljGaNOVWtFF7XUG/8jTeQ==" saltValue="i3uOiCoRjjeLx1JWhmp0pA==" spinCount="100000" sheet="1" formatRows="0" insertColumns="0" insertRows="0" deleteRows="0"/>
  <mergeCells count="9">
    <mergeCell ref="D19:M19"/>
    <mergeCell ref="A31:M31"/>
    <mergeCell ref="A32:M32"/>
    <mergeCell ref="A13:M13"/>
    <mergeCell ref="H7:M7"/>
    <mergeCell ref="H8:M8"/>
    <mergeCell ref="H9:M9"/>
    <mergeCell ref="H10:M10"/>
    <mergeCell ref="I11:M11"/>
  </mergeCells>
  <phoneticPr fontId="4"/>
  <conditionalFormatting sqref="D26">
    <cfRule type="containsBlanks" dxfId="102" priority="11">
      <formula>LEN(TRIM(D26))=0</formula>
    </cfRule>
  </conditionalFormatting>
  <conditionalFormatting sqref="T1">
    <cfRule type="containsBlanks" dxfId="101" priority="10">
      <formula>LEN(TRIM(T1))=0</formula>
    </cfRule>
  </conditionalFormatting>
  <conditionalFormatting sqref="H7:H10 I11">
    <cfRule type="containsBlanks" dxfId="100" priority="12">
      <formula>LEN(TRIM(H7))=0</formula>
    </cfRule>
  </conditionalFormatting>
  <conditionalFormatting sqref="H11">
    <cfRule type="containsText" dxfId="99" priority="5" operator="containsText" text="▼選択肢">
      <formula>NOT(ISERROR(SEARCH("▼選択肢",H11)))</formula>
    </cfRule>
    <cfRule type="containsBlanks" dxfId="98" priority="13">
      <formula>LEN(TRIM(H11))=0</formula>
    </cfRule>
  </conditionalFormatting>
  <dataValidations count="1">
    <dataValidation type="list" allowBlank="1" showInputMessage="1" showErrorMessage="1" sqref="H11" xr:uid="{F498386D-950C-4DCD-9B82-F3AA7F2854E8}">
      <formula1>"▼選択肢,代表理事,代表,理事長,理事,会長,委員長"</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oddHeader>&amp;F</oddHeader>
  </headerFooter>
  <drawing r:id="rId2"/>
  <extLst>
    <ext xmlns:x14="http://schemas.microsoft.com/office/spreadsheetml/2009/9/main" uri="{78C0D931-6437-407d-A8EE-F0AAD7539E65}">
      <x14:conditionalFormattings>
        <x14:conditionalFormatting xmlns:xm="http://schemas.microsoft.com/office/excel/2006/main">
          <x14:cfRule type="iconSet" priority="1" id="{46C34F17-F1A8-4259-8806-A5136FB2777C}">
            <x14:iconSet iconSet="3Triangles">
              <x14:cfvo type="percent">
                <xm:f>0</xm:f>
              </x14:cfvo>
              <x14:cfvo type="percent">
                <xm:f>33</xm:f>
              </x14:cfvo>
              <x14:cfvo type="percent">
                <xm:f>67</xm:f>
              </x14:cfvo>
            </x14:iconSet>
          </x14:cfRule>
          <xm:sqref>P4</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D707F-3E78-4504-B1E4-B2F0037014A5}">
  <sheetPr>
    <tabColor rgb="FFFF0000"/>
    <pageSetUpPr fitToPage="1"/>
  </sheetPr>
  <dimension ref="A1:AD35"/>
  <sheetViews>
    <sheetView view="pageBreakPreview" zoomScale="60" zoomScaleNormal="85" workbookViewId="0">
      <pane xSplit="4" ySplit="1" topLeftCell="N2" activePane="bottomRight" state="frozen"/>
      <selection activeCell="B3" sqref="B3:AB6"/>
      <selection pane="topRight" activeCell="B3" sqref="B3:AB6"/>
      <selection pane="bottomLeft" activeCell="B3" sqref="B3:AB6"/>
      <selection pane="bottomRight" activeCell="AG7" sqref="AG7"/>
    </sheetView>
  </sheetViews>
  <sheetFormatPr defaultRowHeight="18"/>
  <cols>
    <col min="2" max="2" width="10.58203125" customWidth="1"/>
    <col min="3" max="3" width="11.83203125" customWidth="1"/>
    <col min="4" max="4" width="29.58203125" bestFit="1" customWidth="1"/>
    <col min="5" max="5" width="23.5" style="35" bestFit="1" customWidth="1"/>
    <col min="6" max="6" width="20.83203125" bestFit="1" customWidth="1"/>
    <col min="7" max="7" width="14.58203125" bestFit="1" customWidth="1"/>
    <col min="8" max="8" width="28" style="125" bestFit="1" customWidth="1"/>
    <col min="9" max="9" width="21.33203125" bestFit="1" customWidth="1"/>
    <col min="10" max="10" width="13.25" bestFit="1" customWidth="1"/>
    <col min="11" max="11" width="14.75" style="35" customWidth="1"/>
    <col min="12" max="12" width="16.75" bestFit="1" customWidth="1"/>
    <col min="13" max="13" width="13.25" bestFit="1" customWidth="1"/>
    <col min="14" max="14" width="13.25" customWidth="1"/>
    <col min="15" max="15" width="26.83203125" bestFit="1" customWidth="1"/>
    <col min="16" max="16" width="9.25" bestFit="1" customWidth="1"/>
    <col min="17" max="17" width="19.5" bestFit="1" customWidth="1"/>
    <col min="18" max="18" width="15.33203125" bestFit="1" customWidth="1"/>
    <col min="19" max="19" width="13.25" bestFit="1" customWidth="1"/>
    <col min="20" max="21" width="5.58203125" bestFit="1" customWidth="1"/>
    <col min="22" max="22" width="16.08203125" style="35" customWidth="1"/>
    <col min="23" max="23" width="17.5" bestFit="1" customWidth="1"/>
    <col min="24" max="24" width="7.33203125" customWidth="1"/>
    <col min="25" max="25" width="15.25" bestFit="1" customWidth="1"/>
    <col min="26" max="26" width="7.5" bestFit="1" customWidth="1"/>
    <col min="27" max="27" width="7.75" customWidth="1"/>
  </cols>
  <sheetData>
    <row r="1" spans="1:30">
      <c r="B1" s="118" t="s">
        <v>115</v>
      </c>
      <c r="C1" t="s">
        <v>401</v>
      </c>
      <c r="D1" s="110" t="s">
        <v>116</v>
      </c>
      <c r="E1" s="111" t="s">
        <v>117</v>
      </c>
      <c r="F1" s="110" t="s">
        <v>118</v>
      </c>
      <c r="G1" s="110" t="s">
        <v>119</v>
      </c>
      <c r="H1" s="113" t="s">
        <v>120</v>
      </c>
      <c r="I1" s="110" t="s">
        <v>121</v>
      </c>
      <c r="J1" s="112" t="s">
        <v>122</v>
      </c>
      <c r="K1" s="114" t="s">
        <v>123</v>
      </c>
      <c r="L1" s="112" t="s">
        <v>124</v>
      </c>
      <c r="M1" s="112" t="s">
        <v>125</v>
      </c>
      <c r="N1" s="112" t="s">
        <v>539</v>
      </c>
      <c r="O1" s="112" t="s">
        <v>126</v>
      </c>
      <c r="P1" s="112" t="s">
        <v>127</v>
      </c>
      <c r="Q1" s="110" t="s">
        <v>128</v>
      </c>
      <c r="R1" s="110" t="s">
        <v>129</v>
      </c>
      <c r="S1" s="110" t="s">
        <v>130</v>
      </c>
      <c r="T1" s="110" t="s">
        <v>131</v>
      </c>
      <c r="U1" s="110" t="s">
        <v>132</v>
      </c>
      <c r="V1" s="111" t="s">
        <v>133</v>
      </c>
      <c r="W1" s="110" t="s">
        <v>134</v>
      </c>
      <c r="X1" s="110" t="s">
        <v>135</v>
      </c>
      <c r="Y1" s="110" t="s">
        <v>136</v>
      </c>
      <c r="Z1" s="110" t="s">
        <v>137</v>
      </c>
      <c r="AA1" s="110" t="s">
        <v>138</v>
      </c>
      <c r="AB1" s="110" t="s">
        <v>139</v>
      </c>
      <c r="AC1" s="388" t="s">
        <v>140</v>
      </c>
      <c r="AD1" s="388" t="s">
        <v>141</v>
      </c>
    </row>
    <row r="2" spans="1:30">
      <c r="B2" s="118">
        <v>1</v>
      </c>
      <c r="C2" s="118">
        <v>2</v>
      </c>
      <c r="D2" s="118">
        <v>3</v>
      </c>
      <c r="E2" s="118">
        <v>4</v>
      </c>
      <c r="F2" s="118">
        <v>5</v>
      </c>
      <c r="G2" s="118">
        <v>6</v>
      </c>
      <c r="H2" s="118">
        <v>7</v>
      </c>
      <c r="I2" s="118">
        <v>8</v>
      </c>
      <c r="J2" s="118">
        <v>9</v>
      </c>
      <c r="K2" s="118">
        <v>10</v>
      </c>
      <c r="L2" s="118">
        <v>11</v>
      </c>
      <c r="M2" s="118">
        <v>12</v>
      </c>
      <c r="N2" s="118">
        <v>13</v>
      </c>
      <c r="O2" s="118">
        <v>14</v>
      </c>
      <c r="P2" s="118">
        <v>15</v>
      </c>
      <c r="Q2" s="118">
        <v>16</v>
      </c>
      <c r="R2" s="118">
        <v>17</v>
      </c>
      <c r="S2" s="118">
        <v>18</v>
      </c>
      <c r="T2" s="118">
        <v>19</v>
      </c>
      <c r="U2" s="118">
        <v>20</v>
      </c>
      <c r="V2" s="118">
        <v>21</v>
      </c>
      <c r="W2" s="118">
        <v>22</v>
      </c>
      <c r="X2" s="118">
        <v>23</v>
      </c>
      <c r="Y2" s="118">
        <v>24</v>
      </c>
      <c r="Z2" s="118">
        <v>25</v>
      </c>
      <c r="AA2" s="118">
        <v>26</v>
      </c>
      <c r="AB2" s="361">
        <v>27</v>
      </c>
      <c r="AC2" s="388"/>
      <c r="AD2" s="388"/>
    </row>
    <row r="3" spans="1:30" s="362" customFormat="1" ht="101.5" customHeight="1">
      <c r="A3" s="349" t="s">
        <v>508</v>
      </c>
      <c r="B3" s="343" t="s">
        <v>493</v>
      </c>
      <c r="C3" s="344">
        <v>9999</v>
      </c>
      <c r="D3" s="344" t="s">
        <v>494</v>
      </c>
      <c r="E3" s="344" t="s">
        <v>495</v>
      </c>
      <c r="F3" s="344" t="s">
        <v>496</v>
      </c>
      <c r="G3" s="344" t="s">
        <v>497</v>
      </c>
      <c r="H3" s="345" t="s">
        <v>498</v>
      </c>
      <c r="I3" s="344" t="s">
        <v>148</v>
      </c>
      <c r="J3" s="344" t="s">
        <v>169</v>
      </c>
      <c r="K3" s="344" t="s">
        <v>499</v>
      </c>
      <c r="L3" s="344" t="s">
        <v>149</v>
      </c>
      <c r="M3" s="344" t="s">
        <v>150</v>
      </c>
      <c r="N3" s="344" t="s">
        <v>540</v>
      </c>
      <c r="O3" s="344" t="s">
        <v>500</v>
      </c>
      <c r="P3" s="344" t="s">
        <v>152</v>
      </c>
      <c r="Q3" s="344" t="s">
        <v>153</v>
      </c>
      <c r="R3" s="344" t="s">
        <v>172</v>
      </c>
      <c r="S3" s="344" t="s">
        <v>173</v>
      </c>
      <c r="T3" s="344" t="s">
        <v>195</v>
      </c>
      <c r="U3" s="344" t="s">
        <v>196</v>
      </c>
      <c r="V3" s="344" t="s">
        <v>501</v>
      </c>
      <c r="W3" s="346" t="s">
        <v>502</v>
      </c>
      <c r="X3" s="344" t="s">
        <v>251</v>
      </c>
      <c r="Y3" s="344" t="s">
        <v>251</v>
      </c>
      <c r="Z3" s="344" t="s">
        <v>199</v>
      </c>
      <c r="AA3" s="344" t="s">
        <v>251</v>
      </c>
      <c r="AB3" s="347" t="s">
        <v>251</v>
      </c>
      <c r="AC3" s="388"/>
      <c r="AD3" s="388"/>
    </row>
    <row r="4" spans="1:30" ht="54">
      <c r="A4" s="363">
        <v>1</v>
      </c>
      <c r="B4" s="118" t="s">
        <v>402</v>
      </c>
      <c r="C4" s="128">
        <v>1003</v>
      </c>
      <c r="D4" s="115" t="s">
        <v>189</v>
      </c>
      <c r="E4" s="121" t="s">
        <v>190</v>
      </c>
      <c r="F4" s="115" t="s">
        <v>191</v>
      </c>
      <c r="G4" s="115" t="s">
        <v>192</v>
      </c>
      <c r="H4" s="120" t="s">
        <v>193</v>
      </c>
      <c r="I4" s="115" t="s">
        <v>148</v>
      </c>
      <c r="J4" s="115" t="s">
        <v>169</v>
      </c>
      <c r="K4" s="119" t="s">
        <v>183</v>
      </c>
      <c r="L4" s="115" t="s">
        <v>149</v>
      </c>
      <c r="M4" s="115" t="s">
        <v>150</v>
      </c>
      <c r="N4" s="371" t="s">
        <v>515</v>
      </c>
      <c r="O4" s="115" t="s">
        <v>194</v>
      </c>
      <c r="P4" s="115" t="s">
        <v>152</v>
      </c>
      <c r="Q4" s="115" t="s">
        <v>153</v>
      </c>
      <c r="R4" s="115" t="s">
        <v>172</v>
      </c>
      <c r="S4" s="115" t="s">
        <v>173</v>
      </c>
      <c r="T4" s="115" t="s">
        <v>195</v>
      </c>
      <c r="U4" s="115" t="s">
        <v>196</v>
      </c>
      <c r="V4" s="119" t="s">
        <v>197</v>
      </c>
      <c r="W4" s="119" t="s">
        <v>198</v>
      </c>
      <c r="X4" s="115" t="s">
        <v>160</v>
      </c>
      <c r="Y4" s="115" t="s">
        <v>160</v>
      </c>
      <c r="Z4" s="115" t="s">
        <v>199</v>
      </c>
      <c r="AA4" s="115" t="s">
        <v>160</v>
      </c>
      <c r="AB4" s="115" t="s">
        <v>160</v>
      </c>
      <c r="AC4" s="364" t="s">
        <v>162</v>
      </c>
      <c r="AD4" s="364"/>
    </row>
    <row r="5" spans="1:30" ht="54">
      <c r="A5" s="363">
        <v>2</v>
      </c>
      <c r="B5" s="118" t="s">
        <v>222</v>
      </c>
      <c r="C5" s="128">
        <v>1005</v>
      </c>
      <c r="D5" s="116" t="s">
        <v>223</v>
      </c>
      <c r="E5" s="115" t="s">
        <v>224</v>
      </c>
      <c r="F5" s="116" t="s">
        <v>225</v>
      </c>
      <c r="G5" s="115" t="s">
        <v>226</v>
      </c>
      <c r="H5" s="117" t="s">
        <v>227</v>
      </c>
      <c r="I5" s="115" t="s">
        <v>148</v>
      </c>
      <c r="J5" s="115" t="s">
        <v>169</v>
      </c>
      <c r="K5" s="116" t="s">
        <v>183</v>
      </c>
      <c r="L5" s="115" t="s">
        <v>149</v>
      </c>
      <c r="M5" s="115" t="s">
        <v>150</v>
      </c>
      <c r="N5" s="371" t="s">
        <v>516</v>
      </c>
      <c r="O5" s="115" t="s">
        <v>228</v>
      </c>
      <c r="P5" s="115" t="s">
        <v>185</v>
      </c>
      <c r="Q5" s="115" t="s">
        <v>153</v>
      </c>
      <c r="R5" s="115" t="s">
        <v>172</v>
      </c>
      <c r="S5" s="115" t="s">
        <v>173</v>
      </c>
      <c r="T5" s="115" t="s">
        <v>195</v>
      </c>
      <c r="U5" s="115" t="s">
        <v>157</v>
      </c>
      <c r="V5" s="119" t="s">
        <v>229</v>
      </c>
      <c r="W5" s="119" t="s">
        <v>230</v>
      </c>
      <c r="X5" s="115" t="s">
        <v>160</v>
      </c>
      <c r="Y5" s="115" t="s">
        <v>160</v>
      </c>
      <c r="Z5" s="115" t="s">
        <v>161</v>
      </c>
      <c r="AA5" s="115" t="s">
        <v>160</v>
      </c>
      <c r="AB5" s="115" t="s">
        <v>160</v>
      </c>
      <c r="AC5" s="364" t="s">
        <v>162</v>
      </c>
      <c r="AD5" s="364"/>
    </row>
    <row r="6" spans="1:30" ht="36">
      <c r="A6" s="363">
        <v>3</v>
      </c>
      <c r="B6" s="118" t="s">
        <v>403</v>
      </c>
      <c r="C6" s="128">
        <v>1006</v>
      </c>
      <c r="D6" s="116" t="s">
        <v>260</v>
      </c>
      <c r="E6" s="115" t="s">
        <v>261</v>
      </c>
      <c r="F6" s="116" t="s">
        <v>262</v>
      </c>
      <c r="G6" s="115" t="s">
        <v>263</v>
      </c>
      <c r="H6" s="120" t="s">
        <v>264</v>
      </c>
      <c r="I6" s="115" t="s">
        <v>237</v>
      </c>
      <c r="J6" s="115" t="s">
        <v>238</v>
      </c>
      <c r="K6" s="119" t="s">
        <v>239</v>
      </c>
      <c r="L6" s="115" t="s">
        <v>240</v>
      </c>
      <c r="M6" s="115" t="s">
        <v>241</v>
      </c>
      <c r="N6" s="371" t="s">
        <v>517</v>
      </c>
      <c r="O6" s="115" t="s">
        <v>265</v>
      </c>
      <c r="P6" s="115" t="s">
        <v>243</v>
      </c>
      <c r="Q6" s="115" t="s">
        <v>266</v>
      </c>
      <c r="R6" s="115" t="s">
        <v>267</v>
      </c>
      <c r="S6" s="115" t="s">
        <v>246</v>
      </c>
      <c r="T6" s="118" t="s">
        <v>247</v>
      </c>
      <c r="U6" s="115" t="s">
        <v>268</v>
      </c>
      <c r="V6" s="119" t="s">
        <v>269</v>
      </c>
      <c r="W6" s="119" t="s">
        <v>270</v>
      </c>
      <c r="X6" s="115" t="s">
        <v>251</v>
      </c>
      <c r="Y6" s="115" t="s">
        <v>251</v>
      </c>
      <c r="Z6" s="115" t="s">
        <v>161</v>
      </c>
      <c r="AA6" s="115" t="s">
        <v>251</v>
      </c>
      <c r="AB6" s="115" t="s">
        <v>251</v>
      </c>
      <c r="AC6" s="364" t="s">
        <v>162</v>
      </c>
      <c r="AD6" s="364"/>
    </row>
    <row r="7" spans="1:30" ht="36">
      <c r="A7" s="363">
        <v>4</v>
      </c>
      <c r="B7" s="118" t="s">
        <v>142</v>
      </c>
      <c r="C7" s="128">
        <v>1008</v>
      </c>
      <c r="D7" s="115" t="s">
        <v>143</v>
      </c>
      <c r="E7" s="116" t="s">
        <v>144</v>
      </c>
      <c r="F7" s="115" t="s">
        <v>145</v>
      </c>
      <c r="G7" s="115" t="s">
        <v>146</v>
      </c>
      <c r="H7" s="117" t="s">
        <v>147</v>
      </c>
      <c r="I7" s="115" t="s">
        <v>148</v>
      </c>
      <c r="J7" s="115" t="s">
        <v>169</v>
      </c>
      <c r="K7" s="116" t="s">
        <v>183</v>
      </c>
      <c r="L7" s="115" t="s">
        <v>149</v>
      </c>
      <c r="M7" s="115" t="s">
        <v>150</v>
      </c>
      <c r="N7" s="371" t="s">
        <v>517</v>
      </c>
      <c r="O7" s="115" t="s">
        <v>151</v>
      </c>
      <c r="P7" s="115" t="s">
        <v>152</v>
      </c>
      <c r="Q7" s="115" t="s">
        <v>153</v>
      </c>
      <c r="R7" s="115" t="s">
        <v>154</v>
      </c>
      <c r="S7" s="115" t="s">
        <v>155</v>
      </c>
      <c r="T7" s="115" t="s">
        <v>156</v>
      </c>
      <c r="U7" s="115" t="s">
        <v>157</v>
      </c>
      <c r="V7" s="116" t="s">
        <v>158</v>
      </c>
      <c r="W7" s="115" t="s">
        <v>159</v>
      </c>
      <c r="X7" s="115" t="s">
        <v>160</v>
      </c>
      <c r="Y7" s="115" t="s">
        <v>160</v>
      </c>
      <c r="Z7" s="115" t="s">
        <v>161</v>
      </c>
      <c r="AA7" s="115" t="s">
        <v>160</v>
      </c>
      <c r="AB7" s="115" t="s">
        <v>160</v>
      </c>
      <c r="AC7" s="364" t="s">
        <v>162</v>
      </c>
      <c r="AD7" s="364"/>
    </row>
    <row r="8" spans="1:30" ht="36">
      <c r="A8" s="363">
        <v>5</v>
      </c>
      <c r="B8" s="118" t="s">
        <v>200</v>
      </c>
      <c r="C8" s="128">
        <v>1012</v>
      </c>
      <c r="D8" s="116" t="s">
        <v>201</v>
      </c>
      <c r="E8" s="116" t="s">
        <v>202</v>
      </c>
      <c r="F8" s="115" t="s">
        <v>203</v>
      </c>
      <c r="G8" s="115" t="s">
        <v>204</v>
      </c>
      <c r="H8" s="120" t="s">
        <v>205</v>
      </c>
      <c r="I8" s="115" t="s">
        <v>148</v>
      </c>
      <c r="J8" s="115" t="s">
        <v>169</v>
      </c>
      <c r="K8" s="116" t="s">
        <v>183</v>
      </c>
      <c r="L8" s="115" t="s">
        <v>149</v>
      </c>
      <c r="M8" s="115" t="s">
        <v>150</v>
      </c>
      <c r="N8" s="371" t="s">
        <v>517</v>
      </c>
      <c r="O8" s="115" t="s">
        <v>206</v>
      </c>
      <c r="P8" s="115" t="s">
        <v>152</v>
      </c>
      <c r="Q8" s="115" t="s">
        <v>153</v>
      </c>
      <c r="R8" s="115" t="s">
        <v>172</v>
      </c>
      <c r="S8" s="115" t="s">
        <v>173</v>
      </c>
      <c r="T8" s="115" t="s">
        <v>195</v>
      </c>
      <c r="U8" s="115" t="s">
        <v>157</v>
      </c>
      <c r="V8" s="119" t="s">
        <v>207</v>
      </c>
      <c r="W8" s="115" t="s">
        <v>159</v>
      </c>
      <c r="X8" s="115" t="s">
        <v>160</v>
      </c>
      <c r="Y8" s="115" t="s">
        <v>160</v>
      </c>
      <c r="Z8" s="115" t="s">
        <v>161</v>
      </c>
      <c r="AA8" s="115" t="s">
        <v>160</v>
      </c>
      <c r="AB8" s="115" t="s">
        <v>160</v>
      </c>
      <c r="AC8" s="364" t="s">
        <v>162</v>
      </c>
      <c r="AD8" s="364"/>
    </row>
    <row r="9" spans="1:30" ht="36">
      <c r="A9" s="363">
        <v>6</v>
      </c>
      <c r="B9" s="118" t="s">
        <v>231</v>
      </c>
      <c r="C9" s="128">
        <v>1013</v>
      </c>
      <c r="D9" s="116" t="s">
        <v>232</v>
      </c>
      <c r="E9" s="119" t="s">
        <v>233</v>
      </c>
      <c r="F9" s="115" t="s">
        <v>234</v>
      </c>
      <c r="G9" s="115" t="s">
        <v>235</v>
      </c>
      <c r="H9" s="120" t="s">
        <v>236</v>
      </c>
      <c r="I9" s="115" t="s">
        <v>237</v>
      </c>
      <c r="J9" s="115" t="s">
        <v>238</v>
      </c>
      <c r="K9" s="119" t="s">
        <v>239</v>
      </c>
      <c r="L9" s="115" t="s">
        <v>240</v>
      </c>
      <c r="M9" s="115" t="s">
        <v>241</v>
      </c>
      <c r="N9" s="371" t="s">
        <v>517</v>
      </c>
      <c r="O9" s="115" t="s">
        <v>242</v>
      </c>
      <c r="P9" s="115" t="s">
        <v>243</v>
      </c>
      <c r="Q9" s="115" t="s">
        <v>244</v>
      </c>
      <c r="R9" s="115" t="s">
        <v>245</v>
      </c>
      <c r="S9" s="115" t="s">
        <v>246</v>
      </c>
      <c r="T9" s="118" t="s">
        <v>247</v>
      </c>
      <c r="U9" s="115" t="s">
        <v>248</v>
      </c>
      <c r="V9" s="119" t="s">
        <v>249</v>
      </c>
      <c r="W9" s="119" t="s">
        <v>250</v>
      </c>
      <c r="X9" s="115" t="s">
        <v>251</v>
      </c>
      <c r="Y9" s="115" t="s">
        <v>251</v>
      </c>
      <c r="Z9" s="115" t="s">
        <v>252</v>
      </c>
      <c r="AA9" s="115" t="s">
        <v>251</v>
      </c>
      <c r="AB9" s="115" t="s">
        <v>251</v>
      </c>
      <c r="AC9" s="364" t="s">
        <v>162</v>
      </c>
      <c r="AD9" s="364"/>
    </row>
    <row r="10" spans="1:30" ht="36">
      <c r="A10" s="363">
        <v>7</v>
      </c>
      <c r="B10" s="118" t="s">
        <v>208</v>
      </c>
      <c r="C10" s="128">
        <v>1014</v>
      </c>
      <c r="D10" s="371" t="s">
        <v>518</v>
      </c>
      <c r="E10" s="116" t="s">
        <v>209</v>
      </c>
      <c r="F10" s="372" t="s">
        <v>519</v>
      </c>
      <c r="G10" s="371" t="s">
        <v>520</v>
      </c>
      <c r="H10" s="120" t="s">
        <v>210</v>
      </c>
      <c r="I10" s="115" t="s">
        <v>148</v>
      </c>
      <c r="J10" s="115" t="s">
        <v>169</v>
      </c>
      <c r="K10" s="116" t="s">
        <v>211</v>
      </c>
      <c r="L10" s="115" t="s">
        <v>149</v>
      </c>
      <c r="M10" s="115" t="s">
        <v>150</v>
      </c>
      <c r="N10" s="371" t="s">
        <v>521</v>
      </c>
      <c r="O10" s="115" t="s">
        <v>212</v>
      </c>
      <c r="P10" s="115" t="s">
        <v>152</v>
      </c>
      <c r="Q10" s="371" t="s">
        <v>522</v>
      </c>
      <c r="R10" s="371" t="s">
        <v>523</v>
      </c>
      <c r="S10" s="371" t="s">
        <v>173</v>
      </c>
      <c r="T10" s="373" t="s">
        <v>195</v>
      </c>
      <c r="U10" s="374" t="s">
        <v>196</v>
      </c>
      <c r="V10" s="375" t="s">
        <v>524</v>
      </c>
      <c r="W10" s="371" t="s">
        <v>525</v>
      </c>
      <c r="X10" s="371" t="s">
        <v>160</v>
      </c>
      <c r="Y10" s="371" t="s">
        <v>160</v>
      </c>
      <c r="Z10" s="374" t="s">
        <v>199</v>
      </c>
      <c r="AA10" s="371" t="s">
        <v>160</v>
      </c>
      <c r="AB10" s="371" t="s">
        <v>160</v>
      </c>
      <c r="AC10" s="364" t="s">
        <v>162</v>
      </c>
      <c r="AD10" s="364"/>
    </row>
    <row r="11" spans="1:30" ht="54">
      <c r="A11" s="363">
        <v>8</v>
      </c>
      <c r="B11" s="118" t="s">
        <v>213</v>
      </c>
      <c r="C11" s="128">
        <v>1016</v>
      </c>
      <c r="D11" s="118" t="s">
        <v>214</v>
      </c>
      <c r="E11" s="119" t="s">
        <v>215</v>
      </c>
      <c r="F11" s="115" t="s">
        <v>216</v>
      </c>
      <c r="G11" s="115" t="s">
        <v>217</v>
      </c>
      <c r="H11" s="120" t="s">
        <v>218</v>
      </c>
      <c r="I11" s="115" t="s">
        <v>148</v>
      </c>
      <c r="J11" s="115" t="s">
        <v>169</v>
      </c>
      <c r="K11" s="116" t="s">
        <v>170</v>
      </c>
      <c r="L11" s="115" t="s">
        <v>149</v>
      </c>
      <c r="M11" s="115" t="s">
        <v>150</v>
      </c>
      <c r="N11" s="371" t="s">
        <v>526</v>
      </c>
      <c r="O11" s="115" t="s">
        <v>219</v>
      </c>
      <c r="P11" s="115" t="s">
        <v>185</v>
      </c>
      <c r="Q11" s="115" t="s">
        <v>153</v>
      </c>
      <c r="R11" s="115" t="s">
        <v>172</v>
      </c>
      <c r="S11" s="115" t="s">
        <v>155</v>
      </c>
      <c r="T11" s="115" t="s">
        <v>195</v>
      </c>
      <c r="U11" s="115" t="s">
        <v>174</v>
      </c>
      <c r="V11" s="119" t="s">
        <v>220</v>
      </c>
      <c r="W11" s="119" t="s">
        <v>221</v>
      </c>
      <c r="X11" s="115" t="s">
        <v>160</v>
      </c>
      <c r="Y11" s="115" t="s">
        <v>160</v>
      </c>
      <c r="Z11" s="115" t="s">
        <v>199</v>
      </c>
      <c r="AA11" s="115" t="s">
        <v>160</v>
      </c>
      <c r="AB11" s="115" t="s">
        <v>160</v>
      </c>
      <c r="AC11" s="364" t="s">
        <v>162</v>
      </c>
      <c r="AD11" s="364"/>
    </row>
    <row r="12" spans="1:30" ht="54">
      <c r="A12" s="363">
        <v>9</v>
      </c>
      <c r="B12" s="118" t="s">
        <v>163</v>
      </c>
      <c r="C12" s="128">
        <v>1020</v>
      </c>
      <c r="D12" s="115" t="s">
        <v>164</v>
      </c>
      <c r="E12" s="116" t="s">
        <v>165</v>
      </c>
      <c r="F12" s="115" t="s">
        <v>166</v>
      </c>
      <c r="G12" s="115" t="s">
        <v>167</v>
      </c>
      <c r="H12" s="117" t="s">
        <v>168</v>
      </c>
      <c r="I12" s="115" t="s">
        <v>148</v>
      </c>
      <c r="J12" s="371" t="s">
        <v>527</v>
      </c>
      <c r="K12" s="372" t="s">
        <v>528</v>
      </c>
      <c r="L12" s="115" t="s">
        <v>149</v>
      </c>
      <c r="M12" s="115" t="s">
        <v>150</v>
      </c>
      <c r="N12" s="371" t="s">
        <v>529</v>
      </c>
      <c r="O12" s="115" t="s">
        <v>171</v>
      </c>
      <c r="P12" s="115" t="s">
        <v>152</v>
      </c>
      <c r="Q12" s="115" t="s">
        <v>153</v>
      </c>
      <c r="R12" s="115" t="s">
        <v>172</v>
      </c>
      <c r="S12" s="115" t="s">
        <v>173</v>
      </c>
      <c r="T12" s="115" t="s">
        <v>156</v>
      </c>
      <c r="U12" s="115" t="s">
        <v>174</v>
      </c>
      <c r="V12" s="116" t="s">
        <v>175</v>
      </c>
      <c r="W12" s="116" t="s">
        <v>176</v>
      </c>
      <c r="X12" s="115" t="s">
        <v>160</v>
      </c>
      <c r="Y12" s="115" t="s">
        <v>160</v>
      </c>
      <c r="Z12" s="115" t="s">
        <v>161</v>
      </c>
      <c r="AA12" s="115" t="s">
        <v>160</v>
      </c>
      <c r="AB12" s="115" t="s">
        <v>160</v>
      </c>
      <c r="AC12" s="364" t="s">
        <v>162</v>
      </c>
      <c r="AD12" s="364"/>
    </row>
    <row r="13" spans="1:30" ht="36">
      <c r="A13" s="363">
        <v>10</v>
      </c>
      <c r="B13" s="118" t="s">
        <v>271</v>
      </c>
      <c r="C13" s="128">
        <v>1022</v>
      </c>
      <c r="D13" s="116" t="s">
        <v>272</v>
      </c>
      <c r="E13" s="115" t="s">
        <v>273</v>
      </c>
      <c r="F13" s="116" t="s">
        <v>274</v>
      </c>
      <c r="G13" s="115" t="s">
        <v>275</v>
      </c>
      <c r="H13" s="120" t="s">
        <v>276</v>
      </c>
      <c r="I13" s="115" t="s">
        <v>237</v>
      </c>
      <c r="J13" s="115" t="s">
        <v>238</v>
      </c>
      <c r="K13" s="119" t="s">
        <v>239</v>
      </c>
      <c r="L13" s="115" t="s">
        <v>240</v>
      </c>
      <c r="M13" s="115" t="s">
        <v>241</v>
      </c>
      <c r="N13" s="371" t="s">
        <v>530</v>
      </c>
      <c r="O13" s="115" t="s">
        <v>277</v>
      </c>
      <c r="P13" s="115" t="s">
        <v>243</v>
      </c>
      <c r="Q13" s="115" t="s">
        <v>244</v>
      </c>
      <c r="R13" s="115" t="s">
        <v>245</v>
      </c>
      <c r="S13" s="115" t="s">
        <v>278</v>
      </c>
      <c r="T13" s="118" t="s">
        <v>247</v>
      </c>
      <c r="U13" s="115" t="s">
        <v>268</v>
      </c>
      <c r="V13" s="119" t="s">
        <v>279</v>
      </c>
      <c r="W13" s="119" t="s">
        <v>250</v>
      </c>
      <c r="X13" s="115" t="s">
        <v>251</v>
      </c>
      <c r="Y13" s="115" t="s">
        <v>251</v>
      </c>
      <c r="Z13" s="115" t="s">
        <v>280</v>
      </c>
      <c r="AA13" s="115" t="s">
        <v>251</v>
      </c>
      <c r="AB13" s="115" t="s">
        <v>251</v>
      </c>
      <c r="AC13" s="364" t="s">
        <v>162</v>
      </c>
      <c r="AD13" s="364"/>
    </row>
    <row r="14" spans="1:30" ht="54">
      <c r="A14" s="363">
        <v>11</v>
      </c>
      <c r="B14" s="118" t="s">
        <v>177</v>
      </c>
      <c r="C14" s="128">
        <v>1025</v>
      </c>
      <c r="D14" s="118" t="s">
        <v>178</v>
      </c>
      <c r="E14" s="119" t="s">
        <v>179</v>
      </c>
      <c r="F14" s="118" t="s">
        <v>180</v>
      </c>
      <c r="G14" s="118" t="s">
        <v>181</v>
      </c>
      <c r="H14" s="120" t="s">
        <v>182</v>
      </c>
      <c r="I14" s="115" t="s">
        <v>148</v>
      </c>
      <c r="J14" s="115" t="s">
        <v>169</v>
      </c>
      <c r="K14" s="119" t="s">
        <v>183</v>
      </c>
      <c r="L14" s="115" t="s">
        <v>149</v>
      </c>
      <c r="M14" s="115" t="s">
        <v>150</v>
      </c>
      <c r="N14" s="371" t="s">
        <v>531</v>
      </c>
      <c r="O14" s="115" t="s">
        <v>184</v>
      </c>
      <c r="P14" s="115" t="s">
        <v>185</v>
      </c>
      <c r="Q14" s="115" t="s">
        <v>186</v>
      </c>
      <c r="R14" s="115" t="s">
        <v>154</v>
      </c>
      <c r="S14" s="115" t="s">
        <v>173</v>
      </c>
      <c r="T14" s="115" t="s">
        <v>156</v>
      </c>
      <c r="U14" s="115" t="s">
        <v>157</v>
      </c>
      <c r="V14" s="116" t="s">
        <v>187</v>
      </c>
      <c r="W14" s="119" t="s">
        <v>188</v>
      </c>
      <c r="X14" s="115" t="s">
        <v>160</v>
      </c>
      <c r="Y14" s="115" t="s">
        <v>160</v>
      </c>
      <c r="Z14" s="115" t="s">
        <v>161</v>
      </c>
      <c r="AA14" s="115" t="s">
        <v>160</v>
      </c>
      <c r="AB14" s="115" t="s">
        <v>160</v>
      </c>
      <c r="AC14" s="364" t="s">
        <v>162</v>
      </c>
      <c r="AD14" s="364"/>
    </row>
    <row r="15" spans="1:30" ht="36">
      <c r="A15" s="363">
        <v>12</v>
      </c>
      <c r="B15" s="118" t="s">
        <v>253</v>
      </c>
      <c r="C15" s="128">
        <v>1029</v>
      </c>
      <c r="D15" s="116" t="s">
        <v>254</v>
      </c>
      <c r="E15" s="119" t="s">
        <v>233</v>
      </c>
      <c r="F15" s="116" t="s">
        <v>255</v>
      </c>
      <c r="G15" s="115" t="s">
        <v>256</v>
      </c>
      <c r="H15" s="120" t="s">
        <v>257</v>
      </c>
      <c r="I15" s="115" t="s">
        <v>237</v>
      </c>
      <c r="J15" s="115" t="s">
        <v>238</v>
      </c>
      <c r="K15" s="119" t="s">
        <v>239</v>
      </c>
      <c r="L15" s="115" t="s">
        <v>240</v>
      </c>
      <c r="M15" s="115" t="s">
        <v>241</v>
      </c>
      <c r="N15" s="371" t="s">
        <v>517</v>
      </c>
      <c r="O15" s="115" t="s">
        <v>242</v>
      </c>
      <c r="P15" s="115" t="s">
        <v>243</v>
      </c>
      <c r="Q15" s="115" t="s">
        <v>244</v>
      </c>
      <c r="R15" s="115" t="s">
        <v>245</v>
      </c>
      <c r="S15" s="115" t="s">
        <v>246</v>
      </c>
      <c r="T15" s="118" t="s">
        <v>247</v>
      </c>
      <c r="U15" s="115" t="s">
        <v>258</v>
      </c>
      <c r="V15" s="119" t="s">
        <v>259</v>
      </c>
      <c r="W15" s="119" t="s">
        <v>250</v>
      </c>
      <c r="X15" s="115" t="s">
        <v>251</v>
      </c>
      <c r="Y15" s="115" t="s">
        <v>251</v>
      </c>
      <c r="Z15" s="115" t="s">
        <v>252</v>
      </c>
      <c r="AA15" s="115" t="s">
        <v>251</v>
      </c>
      <c r="AB15" s="115" t="s">
        <v>251</v>
      </c>
      <c r="AC15" s="364" t="s">
        <v>162</v>
      </c>
      <c r="AD15" s="364"/>
    </row>
    <row r="16" spans="1:30" ht="36">
      <c r="A16" s="363">
        <v>13</v>
      </c>
      <c r="B16" s="118" t="s">
        <v>281</v>
      </c>
      <c r="C16" s="128">
        <v>1031</v>
      </c>
      <c r="D16" s="372" t="s">
        <v>532</v>
      </c>
      <c r="E16" s="119" t="s">
        <v>282</v>
      </c>
      <c r="F16" s="372" t="s">
        <v>533</v>
      </c>
      <c r="G16" s="371" t="s">
        <v>534</v>
      </c>
      <c r="H16" s="120" t="s">
        <v>283</v>
      </c>
      <c r="I16" s="115" t="s">
        <v>284</v>
      </c>
      <c r="J16" s="115" t="s">
        <v>404</v>
      </c>
      <c r="K16" s="116" t="s">
        <v>285</v>
      </c>
      <c r="L16" s="115" t="s">
        <v>286</v>
      </c>
      <c r="M16" s="115" t="s">
        <v>287</v>
      </c>
      <c r="N16" s="371" t="s">
        <v>535</v>
      </c>
      <c r="O16" s="376" t="s">
        <v>288</v>
      </c>
      <c r="P16" s="371" t="s">
        <v>536</v>
      </c>
      <c r="Q16" s="371" t="s">
        <v>522</v>
      </c>
      <c r="R16" s="371" t="s">
        <v>245</v>
      </c>
      <c r="S16" s="371" t="s">
        <v>278</v>
      </c>
      <c r="T16" s="377" t="s">
        <v>247</v>
      </c>
      <c r="U16" s="374" t="s">
        <v>268</v>
      </c>
      <c r="V16" s="378" t="s">
        <v>289</v>
      </c>
      <c r="W16" s="375" t="s">
        <v>537</v>
      </c>
      <c r="X16" s="374" t="s">
        <v>251</v>
      </c>
      <c r="Y16" s="374" t="s">
        <v>160</v>
      </c>
      <c r="Z16" s="374" t="s">
        <v>280</v>
      </c>
      <c r="AA16" s="374" t="s">
        <v>251</v>
      </c>
      <c r="AB16" s="374" t="s">
        <v>251</v>
      </c>
      <c r="AC16" s="364" t="s">
        <v>162</v>
      </c>
      <c r="AD16" s="364"/>
    </row>
    <row r="17" spans="1:30" ht="36">
      <c r="A17" s="363">
        <v>14</v>
      </c>
      <c r="B17" s="118" t="s">
        <v>303</v>
      </c>
      <c r="C17" s="128">
        <v>1032</v>
      </c>
      <c r="D17" s="116" t="s">
        <v>304</v>
      </c>
      <c r="E17" s="119" t="s">
        <v>305</v>
      </c>
      <c r="F17" s="116" t="s">
        <v>306</v>
      </c>
      <c r="G17" s="115" t="s">
        <v>307</v>
      </c>
      <c r="H17" s="120" t="s">
        <v>308</v>
      </c>
      <c r="I17" s="115" t="s">
        <v>284</v>
      </c>
      <c r="J17" s="115" t="s">
        <v>404</v>
      </c>
      <c r="K17" s="116" t="s">
        <v>285</v>
      </c>
      <c r="L17" s="115" t="s">
        <v>309</v>
      </c>
      <c r="M17" s="115" t="s">
        <v>297</v>
      </c>
      <c r="N17" s="371" t="s">
        <v>535</v>
      </c>
      <c r="O17" s="115" t="s">
        <v>298</v>
      </c>
      <c r="P17" s="115" t="s">
        <v>299</v>
      </c>
      <c r="Q17" s="115" t="s">
        <v>244</v>
      </c>
      <c r="R17" s="115" t="s">
        <v>267</v>
      </c>
      <c r="S17" s="115" t="s">
        <v>278</v>
      </c>
      <c r="T17" s="115" t="s">
        <v>310</v>
      </c>
      <c r="U17" s="115" t="s">
        <v>268</v>
      </c>
      <c r="V17" s="119" t="s">
        <v>311</v>
      </c>
      <c r="W17" s="119" t="s">
        <v>312</v>
      </c>
      <c r="X17" s="115" t="s">
        <v>251</v>
      </c>
      <c r="Y17" s="115" t="s">
        <v>302</v>
      </c>
      <c r="Z17" s="115" t="s">
        <v>280</v>
      </c>
      <c r="AA17" s="115" t="s">
        <v>251</v>
      </c>
      <c r="AB17" s="115" t="s">
        <v>251</v>
      </c>
      <c r="AC17" s="364" t="s">
        <v>162</v>
      </c>
      <c r="AD17" s="364"/>
    </row>
    <row r="18" spans="1:30" s="122" customFormat="1" ht="54">
      <c r="A18" s="363">
        <v>15</v>
      </c>
      <c r="B18" s="118" t="s">
        <v>290</v>
      </c>
      <c r="C18" s="128">
        <v>1033</v>
      </c>
      <c r="D18" s="116" t="s">
        <v>291</v>
      </c>
      <c r="E18" s="116" t="s">
        <v>292</v>
      </c>
      <c r="F18" s="116" t="s">
        <v>293</v>
      </c>
      <c r="G18" s="115" t="s">
        <v>294</v>
      </c>
      <c r="H18" s="117" t="s">
        <v>295</v>
      </c>
      <c r="I18" s="115" t="s">
        <v>284</v>
      </c>
      <c r="J18" s="115" t="s">
        <v>404</v>
      </c>
      <c r="K18" s="116" t="s">
        <v>285</v>
      </c>
      <c r="L18" s="115" t="s">
        <v>296</v>
      </c>
      <c r="M18" s="115" t="s">
        <v>297</v>
      </c>
      <c r="N18" s="371" t="s">
        <v>535</v>
      </c>
      <c r="O18" s="115" t="s">
        <v>298</v>
      </c>
      <c r="P18" s="115" t="s">
        <v>299</v>
      </c>
      <c r="Q18" s="115" t="s">
        <v>244</v>
      </c>
      <c r="R18" s="115" t="s">
        <v>267</v>
      </c>
      <c r="S18" s="115" t="s">
        <v>246</v>
      </c>
      <c r="T18" s="115" t="s">
        <v>156</v>
      </c>
      <c r="U18" s="115" t="s">
        <v>157</v>
      </c>
      <c r="V18" s="116" t="s">
        <v>300</v>
      </c>
      <c r="W18" s="116" t="s">
        <v>301</v>
      </c>
      <c r="X18" s="115" t="s">
        <v>302</v>
      </c>
      <c r="Y18" s="115" t="s">
        <v>302</v>
      </c>
      <c r="Z18" s="115" t="s">
        <v>280</v>
      </c>
      <c r="AA18" s="115" t="s">
        <v>251</v>
      </c>
      <c r="AB18" s="115" t="s">
        <v>251</v>
      </c>
      <c r="AC18" s="364" t="s">
        <v>162</v>
      </c>
      <c r="AD18" s="364"/>
    </row>
    <row r="19" spans="1:30" ht="36">
      <c r="A19" s="363">
        <v>16</v>
      </c>
      <c r="B19" s="118" t="s">
        <v>509</v>
      </c>
      <c r="C19" s="142">
        <v>1034</v>
      </c>
      <c r="D19" s="116" t="s">
        <v>313</v>
      </c>
      <c r="E19" s="119" t="s">
        <v>314</v>
      </c>
      <c r="F19" s="116" t="s">
        <v>315</v>
      </c>
      <c r="G19" s="115" t="s">
        <v>316</v>
      </c>
      <c r="H19" s="120" t="s">
        <v>317</v>
      </c>
      <c r="I19" s="115" t="s">
        <v>284</v>
      </c>
      <c r="J19" s="115" t="s">
        <v>404</v>
      </c>
      <c r="K19" s="116" t="s">
        <v>285</v>
      </c>
      <c r="L19" s="115" t="s">
        <v>318</v>
      </c>
      <c r="M19" s="115" t="s">
        <v>319</v>
      </c>
      <c r="N19" s="371" t="s">
        <v>535</v>
      </c>
      <c r="O19" s="115" t="s">
        <v>320</v>
      </c>
      <c r="P19" s="371" t="s">
        <v>538</v>
      </c>
      <c r="Q19" s="115" t="s">
        <v>244</v>
      </c>
      <c r="R19" s="115" t="s">
        <v>245</v>
      </c>
      <c r="S19" s="115" t="s">
        <v>278</v>
      </c>
      <c r="T19" s="115" t="s">
        <v>156</v>
      </c>
      <c r="U19" s="115" t="s">
        <v>157</v>
      </c>
      <c r="V19" s="119" t="s">
        <v>321</v>
      </c>
      <c r="W19" s="119" t="s">
        <v>322</v>
      </c>
      <c r="X19" s="115" t="s">
        <v>302</v>
      </c>
      <c r="Y19" s="118" t="s">
        <v>251</v>
      </c>
      <c r="Z19" s="115" t="s">
        <v>161</v>
      </c>
      <c r="AA19" s="115" t="s">
        <v>251</v>
      </c>
      <c r="AB19" s="115" t="s">
        <v>251</v>
      </c>
      <c r="AC19" s="364" t="s">
        <v>162</v>
      </c>
      <c r="AD19" s="364"/>
    </row>
    <row r="20" spans="1:30" s="108" customFormat="1">
      <c r="E20" s="123"/>
      <c r="H20" s="124"/>
      <c r="K20" s="123"/>
      <c r="V20" s="123"/>
      <c r="AC20" s="365"/>
      <c r="AD20" s="365"/>
    </row>
    <row r="21" spans="1:30" s="108" customFormat="1">
      <c r="E21" s="123"/>
      <c r="H21" s="124"/>
      <c r="K21" s="123"/>
      <c r="V21" s="123"/>
    </row>
    <row r="22" spans="1:30" s="108" customFormat="1">
      <c r="E22" s="123"/>
      <c r="H22" s="124"/>
      <c r="K22" s="123"/>
      <c r="V22" s="123"/>
    </row>
    <row r="23" spans="1:30" s="108" customFormat="1">
      <c r="E23" s="123"/>
      <c r="H23" s="124"/>
      <c r="K23" s="123"/>
      <c r="V23" s="123"/>
    </row>
    <row r="24" spans="1:30" s="108" customFormat="1">
      <c r="E24" s="123"/>
      <c r="H24" s="124"/>
      <c r="K24" s="123"/>
      <c r="V24" s="123"/>
    </row>
    <row r="25" spans="1:30" s="108" customFormat="1">
      <c r="E25" s="123"/>
      <c r="H25" s="124"/>
      <c r="K25" s="123"/>
      <c r="V25" s="123"/>
    </row>
    <row r="26" spans="1:30" s="108" customFormat="1">
      <c r="E26" s="123"/>
      <c r="H26" s="124"/>
      <c r="K26" s="123"/>
      <c r="V26" s="123"/>
    </row>
    <row r="27" spans="1:30" s="108" customFormat="1">
      <c r="E27" s="123"/>
      <c r="H27" s="124"/>
      <c r="K27" s="123"/>
      <c r="V27" s="123"/>
    </row>
    <row r="28" spans="1:30" s="108" customFormat="1">
      <c r="E28" s="123"/>
      <c r="H28" s="124"/>
      <c r="K28" s="123"/>
      <c r="V28" s="123"/>
    </row>
    <row r="29" spans="1:30" s="108" customFormat="1">
      <c r="E29" s="123"/>
      <c r="H29" s="124"/>
      <c r="K29" s="123"/>
      <c r="V29" s="123"/>
    </row>
    <row r="30" spans="1:30" s="108" customFormat="1">
      <c r="E30" s="123"/>
      <c r="H30" s="124"/>
      <c r="K30" s="123"/>
      <c r="V30" s="123"/>
    </row>
    <row r="31" spans="1:30" s="108" customFormat="1">
      <c r="E31" s="123"/>
      <c r="H31" s="124"/>
      <c r="K31" s="123"/>
      <c r="V31" s="123"/>
    </row>
    <row r="32" spans="1:30" s="108" customFormat="1">
      <c r="E32" s="123"/>
      <c r="H32" s="124"/>
      <c r="K32" s="123"/>
      <c r="V32" s="123"/>
    </row>
    <row r="33" spans="5:22" s="108" customFormat="1">
      <c r="E33" s="123"/>
      <c r="H33" s="124"/>
      <c r="K33" s="123"/>
      <c r="V33" s="123"/>
    </row>
    <row r="34" spans="5:22" s="108" customFormat="1">
      <c r="E34" s="123"/>
      <c r="H34" s="124"/>
      <c r="K34" s="123"/>
      <c r="V34" s="123"/>
    </row>
    <row r="35" spans="5:22" s="108" customFormat="1">
      <c r="E35" s="123"/>
      <c r="H35" s="124"/>
      <c r="K35" s="123"/>
      <c r="V35" s="123"/>
    </row>
  </sheetData>
  <autoFilter ref="J1:J35" xr:uid="{540C9EFF-F8AD-4A2D-9208-AEE64CB0361A}"/>
  <mergeCells count="2">
    <mergeCell ref="AC1:AC3"/>
    <mergeCell ref="AD1:AD3"/>
  </mergeCells>
  <phoneticPr fontId="4"/>
  <pageMargins left="0.7" right="0.7" top="0.75" bottom="0.75" header="0.3" footer="0.3"/>
  <pageSetup paperSize="8" scale="2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EFFCC-EC99-4DFB-892C-6998028EB0CF}">
  <sheetPr>
    <pageSetUpPr fitToPage="1"/>
  </sheetPr>
  <dimension ref="A1:F37"/>
  <sheetViews>
    <sheetView view="pageBreakPreview" zoomScale="62" zoomScaleNormal="100" zoomScaleSheetLayoutView="62" workbookViewId="0">
      <selection activeCell="E1" sqref="E1"/>
    </sheetView>
  </sheetViews>
  <sheetFormatPr defaultColWidth="8.58203125" defaultRowHeight="20" customHeight="1"/>
  <cols>
    <col min="1" max="1" width="45.83203125" style="146" customWidth="1"/>
    <col min="2" max="2" width="71.1640625" style="146" customWidth="1"/>
    <col min="3" max="3" width="10.58203125" style="146" customWidth="1"/>
    <col min="4" max="4" width="15.5" style="146" customWidth="1"/>
    <col min="5" max="5" width="27.75" style="146" customWidth="1"/>
    <col min="6" max="6" width="15.6640625" style="146" customWidth="1"/>
    <col min="7" max="16384" width="8.58203125" style="146"/>
  </cols>
  <sheetData>
    <row r="1" spans="1:6" ht="50" customHeight="1" thickBot="1">
      <c r="A1" s="143" t="s">
        <v>323</v>
      </c>
      <c r="B1" s="143"/>
      <c r="C1" s="144" t="s">
        <v>405</v>
      </c>
      <c r="D1" s="145" t="s">
        <v>115</v>
      </c>
      <c r="E1" s="382"/>
    </row>
    <row r="2" spans="1:6" ht="20" customHeight="1" thickBot="1">
      <c r="A2" s="147"/>
      <c r="B2" s="147"/>
      <c r="C2" s="147"/>
      <c r="D2" s="148"/>
      <c r="E2" s="148"/>
    </row>
    <row r="3" spans="1:6" ht="20" customHeight="1">
      <c r="A3" s="337" t="s">
        <v>112</v>
      </c>
      <c r="B3" s="149" t="str">
        <f>IF(ISNA(VLOOKUP($E$1,'【非表示】1‐⑦差し込み '!$B$3:$AB$19,3,FALSE)),"",VLOOKUP($E$1,'【非表示】1‐⑦差し込み '!$B$3:$AB$19,3,FALSE))</f>
        <v/>
      </c>
      <c r="C3" s="150"/>
      <c r="D3" s="126"/>
      <c r="E3" s="126"/>
      <c r="F3" s="389"/>
    </row>
    <row r="4" spans="1:6" ht="20" customHeight="1">
      <c r="A4" s="338" t="s">
        <v>324</v>
      </c>
      <c r="B4" s="152" t="str">
        <f>IF(ISNA(VLOOKUP($E$1,'【非表示】1‐⑦差し込み '!$B$3:$AB$19,4,FALSE)),"",VLOOKUP($E$1,'【非表示】1‐⑦差し込み '!$B$3:$AB$19,4,FALSE))</f>
        <v/>
      </c>
      <c r="C4" s="150"/>
      <c r="D4" s="390"/>
      <c r="E4" s="390"/>
      <c r="F4" s="389"/>
    </row>
    <row r="5" spans="1:6" ht="20" customHeight="1">
      <c r="A5" s="338" t="s">
        <v>325</v>
      </c>
      <c r="B5" s="152" t="str">
        <f>IF(ISNA(VLOOKUP($E$1,'【非表示】1‐⑦差し込み '!$B$3:$AB$19,5,FALSE)),"",VLOOKUP($E$1,'【非表示】1‐⑦差し込み '!$B$3:$AB$19,5,FALSE))</f>
        <v/>
      </c>
      <c r="C5" s="150"/>
      <c r="D5" s="390"/>
      <c r="E5" s="390"/>
    </row>
    <row r="6" spans="1:6" ht="20" customHeight="1">
      <c r="A6" s="338" t="s">
        <v>326</v>
      </c>
      <c r="B6" s="152" t="str">
        <f>IF(ISNA(VLOOKUP($E$1,'【非表示】1‐⑦差し込み '!$B$3:$AB$19,6,FALSE)),"",VLOOKUP($E$1,'【非表示】1‐⑦差し込み '!$B$3:$AB$19,6,FALSE))</f>
        <v/>
      </c>
      <c r="C6" s="150"/>
      <c r="D6" s="390"/>
      <c r="E6" s="390"/>
    </row>
    <row r="7" spans="1:6" ht="20" customHeight="1">
      <c r="A7" s="338" t="s">
        <v>327</v>
      </c>
      <c r="B7" s="152" t="str">
        <f>IF(ISNA(VLOOKUP($E$1,'【非表示】1‐⑦差し込み '!$B$3:$AB$19,7,FALSE)),"",VLOOKUP($E$1,'【非表示】1‐⑦差し込み '!$B$3:$AB$19,7,FALSE))</f>
        <v/>
      </c>
      <c r="C7" s="150"/>
      <c r="D7" s="150"/>
      <c r="E7" s="150"/>
    </row>
    <row r="8" spans="1:6" ht="20" customHeight="1">
      <c r="A8" s="338" t="s">
        <v>121</v>
      </c>
      <c r="B8" s="152" t="str">
        <f>IF(ISNA(VLOOKUP($E$1,'【非表示】1‐⑦差し込み '!$B$3:$AB$19,8,FALSE)),"",VLOOKUP($E$1,'【非表示】1‐⑦差し込み '!$B$3:$AB$19,8,FALSE))</f>
        <v/>
      </c>
      <c r="C8" s="150"/>
      <c r="D8" s="150"/>
      <c r="E8" s="150"/>
    </row>
    <row r="9" spans="1:6" ht="20" customHeight="1">
      <c r="A9" s="338" t="s">
        <v>406</v>
      </c>
      <c r="B9" s="152" t="str">
        <f>IF(ISNA(VLOOKUP($E$1,'【非表示】1‐⑦差し込み '!$B$3:$AB$19,9,FALSE)),"",VLOOKUP($E$1,'【非表示】1‐⑦差し込み '!$B$3:$AB$19,9,FALSE))</f>
        <v/>
      </c>
      <c r="C9" s="153"/>
      <c r="D9" s="153"/>
      <c r="E9" s="153"/>
    </row>
    <row r="10" spans="1:6" ht="20" customHeight="1">
      <c r="A10" s="338" t="s">
        <v>328</v>
      </c>
      <c r="B10" s="152" t="str">
        <f>IF(ISNA(VLOOKUP($E$1,'【非表示】1‐⑦差し込み '!$B$3:$AB$19,10,FALSE)),"",VLOOKUP($E$1,'【非表示】1‐⑦差し込み '!$B$3:$AB$19,10,FALSE))</f>
        <v/>
      </c>
      <c r="C10" s="153"/>
      <c r="D10" s="153"/>
      <c r="E10" s="153"/>
    </row>
    <row r="11" spans="1:6" ht="20" customHeight="1">
      <c r="A11" s="338" t="s">
        <v>329</v>
      </c>
      <c r="B11" s="152" t="str">
        <f>IF(ISNA(VLOOKUP($E$1,'【非表示】1‐⑦差し込み '!$B$3:$AB$19,11,FALSE)),"",VLOOKUP($E$1,'【非表示】1‐⑦差し込み '!$B$3:$AB$19,11,FALSE))</f>
        <v/>
      </c>
      <c r="C11" s="153"/>
      <c r="D11" s="153"/>
      <c r="E11" s="153"/>
    </row>
    <row r="12" spans="1:6" ht="20" customHeight="1">
      <c r="A12" s="338" t="s">
        <v>330</v>
      </c>
      <c r="B12" s="152" t="str">
        <f>IF(ISNA(VLOOKUP($E$1,'【非表示】1‐⑦差し込み '!$B$3:$AB$19,12,FALSE)),"",VLOOKUP($E$1,'【非表示】1‐⑦差し込み '!$B$3:$AB$19,12,FALSE))</f>
        <v/>
      </c>
      <c r="C12" s="153"/>
      <c r="D12" s="153"/>
      <c r="E12" s="153"/>
    </row>
    <row r="13" spans="1:6" ht="20" customHeight="1">
      <c r="A13" s="338" t="s">
        <v>400</v>
      </c>
      <c r="B13" s="366"/>
      <c r="C13" s="153" t="s">
        <v>331</v>
      </c>
      <c r="D13" s="153"/>
      <c r="E13" s="153"/>
    </row>
    <row r="14" spans="1:6" ht="20" customHeight="1">
      <c r="A14" s="338" t="s">
        <v>541</v>
      </c>
      <c r="B14" s="169" t="str">
        <f>IF(ISNA(VLOOKUP($E$1,'【非表示】1‐⑦差し込み '!$B$3:$AB$19,13,FALSE)),"",VLOOKUP($E$1,'【非表示】1‐⑦差し込み '!$B$3:$AB$19,13,FALSE))</f>
        <v/>
      </c>
      <c r="C14" s="153"/>
      <c r="D14" s="153"/>
      <c r="E14" s="153"/>
    </row>
    <row r="15" spans="1:6" ht="20" customHeight="1">
      <c r="A15" s="338" t="s">
        <v>407</v>
      </c>
      <c r="B15" s="152" t="str">
        <f>IF(ISNA(VLOOKUP($E$1,'【非表示】1‐⑦差し込み '!$B$3:$AB$19,13,FALSE)),"",VLOOKUP($E$1,'【非表示】1‐⑦差し込み '!$B$3:$AB$19,14,FALSE))</f>
        <v/>
      </c>
      <c r="C15" s="153"/>
      <c r="D15" s="153"/>
      <c r="E15" s="153"/>
    </row>
    <row r="16" spans="1:6" ht="20" customHeight="1" thickBot="1">
      <c r="A16" s="339" t="s">
        <v>408</v>
      </c>
      <c r="B16" s="154" t="str">
        <f>IF(ISNA(VLOOKUP($E$1,'【非表示】1‐⑦差し込み '!$B$3:$AB$15,15,FALSE)),"",VLOOKUP($E$1,'【非表示】1‐⑦差し込み '!$B$3:$AB$19,15,FALSE))</f>
        <v/>
      </c>
      <c r="C16" s="153"/>
      <c r="D16" s="153"/>
      <c r="E16" s="153"/>
    </row>
    <row r="17" spans="1:5" ht="20" customHeight="1" thickBot="1">
      <c r="A17" s="155" t="s">
        <v>409</v>
      </c>
      <c r="B17" s="156"/>
      <c r="C17" s="153"/>
      <c r="D17" s="153"/>
      <c r="E17" s="153"/>
    </row>
    <row r="18" spans="1:5" ht="20" customHeight="1">
      <c r="A18" s="157" t="s">
        <v>335</v>
      </c>
      <c r="B18" s="158" t="str">
        <f>IF(ISNA(VLOOKUP($E$1,'【非表示】1‐⑦差し込み '!$B$3:$AB$19,15,FALSE)),"",VLOOKUP($E$1,'【非表示】1‐⑦差し込み '!$B$3:$AB$19,16,FALSE))</f>
        <v/>
      </c>
      <c r="C18" s="153"/>
      <c r="D18" s="153"/>
      <c r="E18" s="153"/>
    </row>
    <row r="19" spans="1:5" ht="20" customHeight="1">
      <c r="A19" s="159" t="s">
        <v>336</v>
      </c>
      <c r="B19" s="160" t="str">
        <f>IF(ISNA(VLOOKUP($E$1,'【非表示】1‐⑦差し込み '!$B$3:$AB$17,17,FALSE)),"",VLOOKUP($E$1,'【非表示】1‐⑦差し込み '!$B$3:$AB$19,17,FALSE))</f>
        <v/>
      </c>
      <c r="C19" s="153"/>
      <c r="D19" s="153"/>
      <c r="E19" s="153"/>
    </row>
    <row r="20" spans="1:5" ht="20" customHeight="1" thickBot="1">
      <c r="A20" s="161" t="s">
        <v>410</v>
      </c>
      <c r="B20" s="162" t="str">
        <f>IF(ISNA(VLOOKUP($E$1,'【非表示】1‐⑦差し込み '!$B$3:$AB$19,17,FALSE)),"",VLOOKUP($E$1,'【非表示】1‐⑦差し込み '!$B$3:$AB$19,18,FALSE))</f>
        <v/>
      </c>
      <c r="C20" s="153"/>
      <c r="D20" s="153"/>
      <c r="E20" s="153"/>
    </row>
    <row r="21" spans="1:5" ht="20" customHeight="1" thickBot="1">
      <c r="A21" s="163" t="s">
        <v>337</v>
      </c>
      <c r="B21" s="156"/>
      <c r="C21" s="153"/>
      <c r="D21" s="153"/>
      <c r="E21" s="153"/>
    </row>
    <row r="22" spans="1:5" ht="20" customHeight="1">
      <c r="A22" s="164" t="s">
        <v>411</v>
      </c>
      <c r="B22" s="165" t="str">
        <f>IF(ISNA(VLOOKUP($E$1,'【非表示】1‐⑦差し込み '!$B$3:$AB$19,18,FALSE)),"",VLOOKUP($E$1,'【非表示】1‐⑦差し込み '!$B$3:$AB$19,19,FALSE))</f>
        <v/>
      </c>
      <c r="C22" s="153"/>
      <c r="D22" s="153"/>
      <c r="E22" s="153"/>
    </row>
    <row r="23" spans="1:5" ht="20" customHeight="1">
      <c r="A23" s="166" t="s">
        <v>412</v>
      </c>
      <c r="B23" s="167" t="str">
        <f>IF(ISNA(VLOOKUP($E$1,'【非表示】1‐⑦差し込み '!$B$3:$AB$19,19,FALSE)),"",VLOOKUP($E$1,'【非表示】1‐⑦差し込み '!$B$3:$AB$19,20,FALSE))</f>
        <v/>
      </c>
      <c r="C23" s="153"/>
      <c r="D23" s="153"/>
      <c r="E23" s="153"/>
    </row>
    <row r="24" spans="1:5" ht="20" customHeight="1">
      <c r="A24" s="168" t="s">
        <v>133</v>
      </c>
      <c r="B24" s="169" t="str">
        <f>IF(ISNA(VLOOKUP($E$1,'【非表示】1‐⑦差し込み '!$B$3:$AB$19,20,FALSE)),"",VLOOKUP($E$1,'【非表示】1‐⑦差し込み '!$B$3:$AB$19,21,FALSE))</f>
        <v/>
      </c>
      <c r="C24" s="153"/>
      <c r="D24" s="153"/>
      <c r="E24" s="153"/>
    </row>
    <row r="25" spans="1:5" ht="20" customHeight="1" thickBot="1">
      <c r="A25" s="170" t="s">
        <v>413</v>
      </c>
      <c r="B25" s="171" t="str">
        <f>IF(ISNA(VLOOKUP($E$1,'【非表示】1‐⑦差し込み '!$B$3:$AB$19,21,FALSE)),"",VLOOKUP($E$1,'【非表示】1‐⑦差し込み '!$B$3:$AB$19,22,FALSE))</f>
        <v/>
      </c>
      <c r="C25" s="153"/>
      <c r="D25" s="153"/>
      <c r="E25" s="153"/>
    </row>
    <row r="26" spans="1:5" ht="20" customHeight="1" thickBot="1">
      <c r="A26" s="172" t="s">
        <v>414</v>
      </c>
      <c r="B26" s="173"/>
      <c r="C26" s="153"/>
      <c r="D26" s="153"/>
      <c r="E26" s="153"/>
    </row>
    <row r="27" spans="1:5" ht="20" customHeight="1">
      <c r="A27" s="174" t="s">
        <v>135</v>
      </c>
      <c r="B27" s="175" t="str">
        <f>IF(ISNA(VLOOKUP($E$1,'【非表示】1‐⑦差し込み '!$B$3:$AB$19,22,FALSE)),"",VLOOKUP($E$1,'【非表示】1‐⑦差し込み '!$B$3:$AB$19,23,FALSE))</f>
        <v/>
      </c>
      <c r="C27" s="153"/>
      <c r="D27" s="153"/>
      <c r="E27" s="153"/>
    </row>
    <row r="28" spans="1:5" ht="20" customHeight="1">
      <c r="A28" s="176" t="s">
        <v>136</v>
      </c>
      <c r="B28" s="169" t="str">
        <f>IF(ISNA(VLOOKUP($E$1,'【非表示】1‐⑦差し込み '!$B$3:$AB$19,23,FALSE)),"",VLOOKUP($E$1,'【非表示】1‐⑦差し込み '!$B$3:$AB$19,24,FALSE))</f>
        <v/>
      </c>
      <c r="C28" s="153"/>
      <c r="D28" s="153"/>
      <c r="E28" s="153"/>
    </row>
    <row r="29" spans="1:5" ht="20" customHeight="1">
      <c r="A29" s="177" t="s">
        <v>137</v>
      </c>
      <c r="B29" s="169" t="str">
        <f>IF(ISNA(VLOOKUP($E$1,'【非表示】1‐⑦差し込み '!$B$3:$AB$19,24,FALSE)),"",VLOOKUP($E$1,'【非表示】1‐⑦差し込み '!$B$3:$AB$19,25,FALSE))</f>
        <v/>
      </c>
      <c r="C29" s="153"/>
      <c r="D29" s="153"/>
      <c r="E29" s="153"/>
    </row>
    <row r="30" spans="1:5" ht="20" customHeight="1">
      <c r="A30" s="177" t="s">
        <v>138</v>
      </c>
      <c r="B30" s="169" t="str">
        <f>IF(ISNA(VLOOKUP($E$1,'【非表示】1‐⑦差し込み '!$B$3:$AB$19,25,FALSE)),"",VLOOKUP($E$1,'【非表示】1‐⑦差し込み '!$B$3:$AB$19,26,FALSE))</f>
        <v/>
      </c>
      <c r="C30" s="153"/>
      <c r="D30" s="153"/>
      <c r="E30" s="153"/>
    </row>
    <row r="31" spans="1:5" ht="20" customHeight="1" thickBot="1">
      <c r="A31" s="178" t="s">
        <v>415</v>
      </c>
      <c r="B31" s="179" t="str">
        <f>IF(ISNA(VLOOKUP($E$1,'【非表示】1‐⑦差し込み '!$B$3:$AB$19,26,FALSE)),"",VLOOKUP($E$1,'【非表示】1‐⑦差し込み '!$B$3:$AB$19,27,FALSE))</f>
        <v/>
      </c>
      <c r="C31" s="153"/>
      <c r="D31" s="153"/>
      <c r="E31" s="153"/>
    </row>
    <row r="32" spans="1:5" ht="20" customHeight="1">
      <c r="A32" s="155"/>
      <c r="B32" s="173"/>
      <c r="C32" s="153"/>
      <c r="D32" s="153"/>
      <c r="E32" s="153"/>
    </row>
    <row r="33" spans="1:5" ht="20" customHeight="1" thickBot="1">
      <c r="A33" s="180" t="s">
        <v>416</v>
      </c>
      <c r="B33" s="173"/>
      <c r="C33" s="153"/>
      <c r="D33" s="153"/>
      <c r="E33" s="153"/>
    </row>
    <row r="34" spans="1:5" ht="20" customHeight="1">
      <c r="A34" s="181" t="s">
        <v>332</v>
      </c>
      <c r="B34" s="158">
        <f>B35+B36</f>
        <v>0</v>
      </c>
      <c r="C34" s="147" t="s">
        <v>24</v>
      </c>
      <c r="D34" s="360" t="s">
        <v>490</v>
      </c>
      <c r="E34" s="153"/>
    </row>
    <row r="35" spans="1:5" ht="20" customHeight="1">
      <c r="A35" s="182" t="s">
        <v>333</v>
      </c>
      <c r="B35" s="160">
        <f>'2-④'!I130</f>
        <v>0</v>
      </c>
      <c r="C35" s="147" t="s">
        <v>24</v>
      </c>
      <c r="D35" s="360" t="s">
        <v>490</v>
      </c>
      <c r="E35" s="183"/>
    </row>
    <row r="36" spans="1:5" ht="20" customHeight="1" thickBot="1">
      <c r="A36" s="184" t="s">
        <v>334</v>
      </c>
      <c r="B36" s="162">
        <f>'2-④'!I131</f>
        <v>0</v>
      </c>
      <c r="C36" s="147" t="s">
        <v>24</v>
      </c>
      <c r="D36" s="360" t="s">
        <v>490</v>
      </c>
      <c r="E36" s="183"/>
    </row>
    <row r="37" spans="1:5" ht="20" customHeight="1">
      <c r="A37" s="147"/>
      <c r="B37" s="183"/>
      <c r="C37" s="147"/>
      <c r="D37" s="144"/>
      <c r="E37" s="183"/>
    </row>
  </sheetData>
  <sheetProtection algorithmName="SHA-512" hashValue="E3bT+A9i1f/LPz7ClrF6O3LJMtrFQPnnpdBaZpVslQk/p/UJ0JtyPBTgDmodoWSu2pjD188kx/WDtrI0CYJNsQ==" saltValue="BLd75WmVkBiK4QbAneWCOw==" spinCount="100000" sheet="1" formatRows="0" insertColumns="0" insertRows="0" deleteRows="0"/>
  <mergeCells count="2">
    <mergeCell ref="F3:F4"/>
    <mergeCell ref="D4:E6"/>
  </mergeCells>
  <phoneticPr fontId="4"/>
  <conditionalFormatting sqref="B35:B36">
    <cfRule type="containsBlanks" dxfId="97" priority="2">
      <formula>LEN(TRIM(B35))=0</formula>
    </cfRule>
  </conditionalFormatting>
  <conditionalFormatting sqref="B13">
    <cfRule type="containsBlanks" dxfId="96" priority="1">
      <formula>LEN(TRIM(B13))=0</formula>
    </cfRule>
  </conditionalFormatting>
  <dataValidations count="4">
    <dataValidation allowBlank="1" showInputMessage="1" showErrorMessage="1" promptTitle="入力不要" prompt="修正したい場合_x000a_審査センターにご連絡ください。" sqref="B3:B12 B15:B16 B18:B20 B22:B25 B27:B31" xr:uid="{0809AC83-F216-4D35-B2A9-DF67823D17F1}"/>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51C13B3F-8BAD-4CA0-93F6-9EDC0D39A4B1}">
      <formula1>1</formula1>
      <formula2>365</formula2>
    </dataValidation>
    <dataValidation type="whole" allowBlank="1" showInputMessage="1" showErrorMessage="1" sqref="B32:B33 B21 B17 B26" xr:uid="{95D9F1F4-9D38-40FB-B514-A9BB1F86A4DA}">
      <formula1>1</formula1>
      <formula2>365</formula2>
    </dataValidation>
    <dataValidation type="whole" allowBlank="1" showInputMessage="1" showErrorMessage="1" sqref="E35:E37 B34 B37" xr:uid="{F45B8E4C-2797-423F-AC86-F92CC98F8C84}">
      <formula1>0</formula1>
      <formula2>365</formula2>
    </dataValidation>
  </dataValidations>
  <pageMargins left="0.70866141732283472" right="0.70866141732283472" top="0.74803149606299213" bottom="0.74803149606299213" header="0.31496062992125984" footer="0.31496062992125984"/>
  <pageSetup paperSize="9" scale="63" orientation="portrait" r:id="rId1"/>
  <headerFooter>
    <oddHeader>&amp;F</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B6F6-9ACF-48FF-8609-F68CB0D1275D}">
  <sheetPr>
    <tabColor rgb="FFFF0000"/>
    <pageSetUpPr fitToPage="1"/>
  </sheetPr>
  <dimension ref="A1:AO8"/>
  <sheetViews>
    <sheetView view="pageBreakPreview" zoomScale="63" zoomScaleNormal="85" zoomScaleSheetLayoutView="63" workbookViewId="0">
      <pane xSplit="4" ySplit="1" topLeftCell="R2" activePane="bottomRight" state="frozen"/>
      <selection activeCell="AI4" sqref="AI4"/>
      <selection pane="topRight" activeCell="AI4" sqref="AI4"/>
      <selection pane="bottomLeft" activeCell="AI4" sqref="AI4"/>
      <selection pane="bottomRight" activeCell="AI19" sqref="AI19"/>
    </sheetView>
  </sheetViews>
  <sheetFormatPr defaultRowHeight="18"/>
  <cols>
    <col min="3" max="3" width="10.5" bestFit="1" customWidth="1"/>
    <col min="4" max="4" width="21.83203125" bestFit="1" customWidth="1"/>
    <col min="5" max="5" width="30.75" customWidth="1"/>
    <col min="6" max="6" width="17.33203125" bestFit="1" customWidth="1"/>
    <col min="7" max="7" width="14" bestFit="1" customWidth="1"/>
    <col min="8" max="8" width="16.5" bestFit="1" customWidth="1"/>
    <col min="9" max="9" width="23.5" bestFit="1" customWidth="1"/>
    <col min="10" max="10" width="13.25" style="122" bestFit="1" customWidth="1"/>
    <col min="11" max="11" width="12.58203125" style="122" bestFit="1" customWidth="1"/>
    <col min="12" max="12" width="15.83203125" style="122" bestFit="1" customWidth="1"/>
    <col min="13" max="13" width="13.25" style="122" bestFit="1" customWidth="1"/>
    <col min="14" max="14" width="19.5" bestFit="1" customWidth="1"/>
    <col min="15" max="15" width="15.33203125" bestFit="1" customWidth="1"/>
    <col min="16" max="16" width="13.25" bestFit="1" customWidth="1"/>
    <col min="17" max="19" width="11.25" bestFit="1" customWidth="1"/>
    <col min="20" max="20" width="23.75" bestFit="1" customWidth="1"/>
    <col min="21" max="21" width="7.1640625" customWidth="1"/>
    <col min="22" max="22" width="15.25" bestFit="1" customWidth="1"/>
    <col min="23" max="24" width="7.33203125" bestFit="1" customWidth="1"/>
    <col min="25" max="25" width="5.5" bestFit="1" customWidth="1"/>
    <col min="27" max="28" width="5.25" customWidth="1"/>
    <col min="29" max="30" width="6.5" bestFit="1" customWidth="1"/>
    <col min="31" max="31" width="43" customWidth="1"/>
    <col min="33" max="33" width="13.25" style="122" customWidth="1"/>
    <col min="34" max="34" width="28.75" customWidth="1"/>
    <col min="35" max="36" width="11.25" bestFit="1" customWidth="1"/>
    <col min="37" max="37" width="15" style="35" customWidth="1"/>
    <col min="38" max="38" width="23.75" bestFit="1" customWidth="1"/>
  </cols>
  <sheetData>
    <row r="1" spans="1:41" s="110" customFormat="1">
      <c r="B1" s="135" t="s">
        <v>115</v>
      </c>
      <c r="C1" s="185" t="s">
        <v>418</v>
      </c>
      <c r="D1" s="110" t="s">
        <v>116</v>
      </c>
      <c r="E1" s="110" t="s">
        <v>117</v>
      </c>
      <c r="F1" s="110" t="s">
        <v>118</v>
      </c>
      <c r="G1" s="110" t="s">
        <v>119</v>
      </c>
      <c r="H1" s="110" t="s">
        <v>120</v>
      </c>
      <c r="I1" s="110" t="s">
        <v>121</v>
      </c>
      <c r="J1" s="112" t="s">
        <v>122</v>
      </c>
      <c r="K1" s="112" t="s">
        <v>123</v>
      </c>
      <c r="L1" s="112" t="s">
        <v>124</v>
      </c>
      <c r="M1" s="112" t="s">
        <v>125</v>
      </c>
      <c r="N1" s="110" t="s">
        <v>128</v>
      </c>
      <c r="O1" s="110" t="s">
        <v>129</v>
      </c>
      <c r="P1" s="110" t="s">
        <v>130</v>
      </c>
      <c r="Q1" s="110" t="s">
        <v>339</v>
      </c>
      <c r="R1" s="110" t="s">
        <v>340</v>
      </c>
      <c r="S1" s="110" t="s">
        <v>341</v>
      </c>
      <c r="T1" s="110" t="s">
        <v>342</v>
      </c>
      <c r="U1" s="110" t="s">
        <v>135</v>
      </c>
      <c r="V1" s="110" t="s">
        <v>136</v>
      </c>
      <c r="W1" s="110" t="s">
        <v>137</v>
      </c>
      <c r="X1" s="110" t="s">
        <v>138</v>
      </c>
      <c r="Y1" s="110" t="s">
        <v>139</v>
      </c>
      <c r="Z1" s="110" t="s">
        <v>338</v>
      </c>
      <c r="AA1" s="110" t="s">
        <v>343</v>
      </c>
      <c r="AB1" s="110" t="s">
        <v>344</v>
      </c>
      <c r="AC1" s="110" t="s">
        <v>345</v>
      </c>
      <c r="AD1" s="110" t="s">
        <v>346</v>
      </c>
      <c r="AE1" s="110" t="s">
        <v>347</v>
      </c>
      <c r="AF1" s="110" t="s">
        <v>348</v>
      </c>
      <c r="AG1" s="112" t="s">
        <v>539</v>
      </c>
      <c r="AH1" s="110" t="s">
        <v>126</v>
      </c>
      <c r="AI1" s="110" t="s">
        <v>349</v>
      </c>
      <c r="AJ1" s="110" t="s">
        <v>350</v>
      </c>
      <c r="AK1" s="111" t="s">
        <v>351</v>
      </c>
      <c r="AL1" s="110" t="s">
        <v>352</v>
      </c>
      <c r="AM1" s="391" t="s">
        <v>140</v>
      </c>
      <c r="AN1" s="388" t="s">
        <v>141</v>
      </c>
    </row>
    <row r="2" spans="1:41" s="110" customFormat="1">
      <c r="B2" s="135">
        <v>1</v>
      </c>
      <c r="C2" s="135">
        <v>2</v>
      </c>
      <c r="D2" s="135">
        <v>3</v>
      </c>
      <c r="E2" s="135">
        <v>4</v>
      </c>
      <c r="F2" s="135">
        <v>5</v>
      </c>
      <c r="G2" s="135">
        <v>6</v>
      </c>
      <c r="H2" s="135">
        <v>7</v>
      </c>
      <c r="I2" s="135">
        <v>8</v>
      </c>
      <c r="J2" s="135">
        <v>9</v>
      </c>
      <c r="K2" s="135">
        <v>10</v>
      </c>
      <c r="L2" s="135">
        <v>11</v>
      </c>
      <c r="M2" s="135">
        <v>12</v>
      </c>
      <c r="N2" s="135">
        <v>13</v>
      </c>
      <c r="O2" s="135">
        <v>14</v>
      </c>
      <c r="P2" s="135">
        <v>15</v>
      </c>
      <c r="Q2" s="135">
        <v>16</v>
      </c>
      <c r="R2" s="135">
        <v>17</v>
      </c>
      <c r="S2" s="135">
        <v>18</v>
      </c>
      <c r="T2" s="135">
        <v>19</v>
      </c>
      <c r="U2" s="135">
        <v>20</v>
      </c>
      <c r="V2" s="135">
        <v>21</v>
      </c>
      <c r="W2" s="135">
        <v>22</v>
      </c>
      <c r="X2" s="135">
        <v>23</v>
      </c>
      <c r="Y2" s="135">
        <v>24</v>
      </c>
      <c r="Z2" s="135">
        <v>25</v>
      </c>
      <c r="AA2" s="135">
        <v>26</v>
      </c>
      <c r="AB2" s="135">
        <v>27</v>
      </c>
      <c r="AC2" s="135">
        <v>28</v>
      </c>
      <c r="AD2" s="135">
        <v>29</v>
      </c>
      <c r="AE2" s="135">
        <v>30</v>
      </c>
      <c r="AF2" s="135">
        <v>31</v>
      </c>
      <c r="AG2" s="135">
        <v>32</v>
      </c>
      <c r="AH2" s="135">
        <v>33</v>
      </c>
      <c r="AI2" s="135">
        <v>34</v>
      </c>
      <c r="AJ2" s="135">
        <v>35</v>
      </c>
      <c r="AK2" s="135">
        <v>36</v>
      </c>
      <c r="AL2" s="135">
        <v>37</v>
      </c>
      <c r="AM2" s="391"/>
      <c r="AN2" s="388"/>
    </row>
    <row r="3" spans="1:41" s="110" customFormat="1" ht="113" customHeight="1">
      <c r="A3" s="379" t="s">
        <v>503</v>
      </c>
      <c r="B3" s="343" t="s">
        <v>493</v>
      </c>
      <c r="C3" s="343">
        <v>9999</v>
      </c>
      <c r="D3" s="343" t="s">
        <v>494</v>
      </c>
      <c r="E3" s="343" t="s">
        <v>504</v>
      </c>
      <c r="F3" s="343" t="s">
        <v>542</v>
      </c>
      <c r="G3" s="343" t="s">
        <v>497</v>
      </c>
      <c r="H3" s="345" t="s">
        <v>498</v>
      </c>
      <c r="I3" s="343" t="s">
        <v>357</v>
      </c>
      <c r="J3" s="350" t="s">
        <v>169</v>
      </c>
      <c r="K3" s="351" t="s">
        <v>183</v>
      </c>
      <c r="L3" s="350" t="s">
        <v>149</v>
      </c>
      <c r="M3" s="350" t="s">
        <v>150</v>
      </c>
      <c r="N3" s="350" t="s">
        <v>153</v>
      </c>
      <c r="O3" s="350" t="s">
        <v>172</v>
      </c>
      <c r="P3" s="350" t="s">
        <v>173</v>
      </c>
      <c r="Q3" s="350" t="s">
        <v>156</v>
      </c>
      <c r="R3" s="350" t="s">
        <v>157</v>
      </c>
      <c r="S3" s="350" t="s">
        <v>358</v>
      </c>
      <c r="T3" s="350" t="s">
        <v>359</v>
      </c>
      <c r="U3" s="350" t="s">
        <v>160</v>
      </c>
      <c r="V3" s="350" t="s">
        <v>160</v>
      </c>
      <c r="W3" s="350" t="s">
        <v>199</v>
      </c>
      <c r="X3" s="350" t="s">
        <v>160</v>
      </c>
      <c r="Y3" s="350" t="s">
        <v>160</v>
      </c>
      <c r="Z3" s="352" t="s">
        <v>152</v>
      </c>
      <c r="AA3" s="350" t="s">
        <v>160</v>
      </c>
      <c r="AB3" s="350" t="s">
        <v>160</v>
      </c>
      <c r="AC3" s="350" t="s">
        <v>160</v>
      </c>
      <c r="AD3" s="350" t="s">
        <v>160</v>
      </c>
      <c r="AE3" s="351" t="s">
        <v>505</v>
      </c>
      <c r="AF3" s="352" t="s">
        <v>185</v>
      </c>
      <c r="AG3" s="350" t="s">
        <v>543</v>
      </c>
      <c r="AH3" s="343" t="s">
        <v>228</v>
      </c>
      <c r="AI3" s="350" t="s">
        <v>195</v>
      </c>
      <c r="AJ3" s="350" t="s">
        <v>157</v>
      </c>
      <c r="AK3" s="351" t="s">
        <v>506</v>
      </c>
      <c r="AL3" s="353" t="s">
        <v>507</v>
      </c>
      <c r="AM3" s="391"/>
      <c r="AN3" s="388"/>
      <c r="AO3" s="348"/>
    </row>
    <row r="4" spans="1:41" ht="108">
      <c r="A4" s="354">
        <v>1</v>
      </c>
      <c r="B4" s="118" t="s">
        <v>419</v>
      </c>
      <c r="C4" s="134">
        <v>1019</v>
      </c>
      <c r="D4" s="128" t="s">
        <v>353</v>
      </c>
      <c r="E4" s="115" t="s">
        <v>190</v>
      </c>
      <c r="F4" s="128" t="s">
        <v>354</v>
      </c>
      <c r="G4" s="128" t="s">
        <v>355</v>
      </c>
      <c r="H4" s="129" t="s">
        <v>356</v>
      </c>
      <c r="I4" s="127" t="s">
        <v>357</v>
      </c>
      <c r="J4" s="128" t="s">
        <v>169</v>
      </c>
      <c r="K4" s="130" t="s">
        <v>183</v>
      </c>
      <c r="L4" s="128" t="s">
        <v>149</v>
      </c>
      <c r="M4" s="128" t="s">
        <v>150</v>
      </c>
      <c r="N4" s="128" t="s">
        <v>153</v>
      </c>
      <c r="O4" s="128" t="s">
        <v>172</v>
      </c>
      <c r="P4" s="128" t="s">
        <v>173</v>
      </c>
      <c r="Q4" s="128" t="s">
        <v>156</v>
      </c>
      <c r="R4" s="128" t="s">
        <v>157</v>
      </c>
      <c r="S4" s="128" t="s">
        <v>358</v>
      </c>
      <c r="T4" s="128" t="s">
        <v>359</v>
      </c>
      <c r="U4" s="128" t="s">
        <v>160</v>
      </c>
      <c r="V4" s="128" t="s">
        <v>160</v>
      </c>
      <c r="W4" s="128" t="s">
        <v>199</v>
      </c>
      <c r="X4" s="128" t="s">
        <v>160</v>
      </c>
      <c r="Y4" s="128" t="s">
        <v>160</v>
      </c>
      <c r="Z4" s="380" t="s">
        <v>152</v>
      </c>
      <c r="AA4" s="128" t="s">
        <v>160</v>
      </c>
      <c r="AB4" s="128" t="s">
        <v>160</v>
      </c>
      <c r="AC4" s="128" t="s">
        <v>160</v>
      </c>
      <c r="AD4" s="128" t="s">
        <v>160</v>
      </c>
      <c r="AE4" s="130" t="s">
        <v>360</v>
      </c>
      <c r="AF4" s="380" t="s">
        <v>185</v>
      </c>
      <c r="AG4" s="371" t="s">
        <v>526</v>
      </c>
      <c r="AH4" s="127" t="s">
        <v>361</v>
      </c>
      <c r="AI4" s="128" t="s">
        <v>195</v>
      </c>
      <c r="AJ4" s="128" t="s">
        <v>157</v>
      </c>
      <c r="AK4" s="130" t="s">
        <v>362</v>
      </c>
      <c r="AL4" s="128" t="s">
        <v>363</v>
      </c>
      <c r="AM4" s="354" t="s">
        <v>162</v>
      </c>
      <c r="AN4" s="354"/>
    </row>
    <row r="5" spans="1:41" ht="36">
      <c r="A5" s="354">
        <v>2</v>
      </c>
      <c r="B5" s="118" t="s">
        <v>364</v>
      </c>
      <c r="C5" s="134">
        <v>1023</v>
      </c>
      <c r="D5" s="128" t="s">
        <v>365</v>
      </c>
      <c r="E5" s="128" t="s">
        <v>366</v>
      </c>
      <c r="F5" s="128" t="s">
        <v>367</v>
      </c>
      <c r="G5" s="128" t="s">
        <v>368</v>
      </c>
      <c r="H5" s="129" t="s">
        <v>369</v>
      </c>
      <c r="I5" s="127" t="s">
        <v>357</v>
      </c>
      <c r="J5" s="128" t="s">
        <v>169</v>
      </c>
      <c r="K5" s="131" t="s">
        <v>183</v>
      </c>
      <c r="L5" s="128" t="s">
        <v>149</v>
      </c>
      <c r="M5" s="128" t="s">
        <v>150</v>
      </c>
      <c r="N5" s="128" t="s">
        <v>153</v>
      </c>
      <c r="O5" s="128" t="s">
        <v>172</v>
      </c>
      <c r="P5" s="128" t="s">
        <v>173</v>
      </c>
      <c r="Q5" s="128" t="s">
        <v>156</v>
      </c>
      <c r="R5" s="128" t="s">
        <v>157</v>
      </c>
      <c r="S5" s="128" t="s">
        <v>370</v>
      </c>
      <c r="T5" s="128" t="s">
        <v>371</v>
      </c>
      <c r="U5" s="128" t="s">
        <v>160</v>
      </c>
      <c r="V5" s="128" t="s">
        <v>160</v>
      </c>
      <c r="W5" s="128" t="s">
        <v>161</v>
      </c>
      <c r="X5" s="128" t="s">
        <v>160</v>
      </c>
      <c r="Y5" s="128" t="s">
        <v>160</v>
      </c>
      <c r="Z5" s="380" t="s">
        <v>152</v>
      </c>
      <c r="AA5" s="128" t="s">
        <v>160</v>
      </c>
      <c r="AB5" s="128" t="s">
        <v>160</v>
      </c>
      <c r="AC5" s="128" t="s">
        <v>160</v>
      </c>
      <c r="AD5" s="128" t="s">
        <v>160</v>
      </c>
      <c r="AE5" s="131" t="s">
        <v>372</v>
      </c>
      <c r="AF5" s="380" t="s">
        <v>185</v>
      </c>
      <c r="AG5" s="371" t="s">
        <v>526</v>
      </c>
      <c r="AH5" s="127" t="s">
        <v>228</v>
      </c>
      <c r="AI5" s="128" t="s">
        <v>195</v>
      </c>
      <c r="AJ5" s="128" t="s">
        <v>157</v>
      </c>
      <c r="AK5" s="130" t="s">
        <v>373</v>
      </c>
      <c r="AL5" s="128" t="s">
        <v>374</v>
      </c>
      <c r="AM5" s="354" t="s">
        <v>162</v>
      </c>
      <c r="AN5" s="354"/>
    </row>
    <row r="6" spans="1:41" ht="36">
      <c r="A6" s="354">
        <v>3</v>
      </c>
      <c r="B6" s="118" t="s">
        <v>385</v>
      </c>
      <c r="C6" s="134">
        <v>1027</v>
      </c>
      <c r="D6" s="116" t="s">
        <v>386</v>
      </c>
      <c r="E6" s="115" t="s">
        <v>387</v>
      </c>
      <c r="F6" s="372" t="s">
        <v>544</v>
      </c>
      <c r="G6" s="115" t="s">
        <v>388</v>
      </c>
      <c r="H6" s="129" t="s">
        <v>389</v>
      </c>
      <c r="I6" s="127" t="s">
        <v>357</v>
      </c>
      <c r="J6" s="128" t="s">
        <v>169</v>
      </c>
      <c r="K6" s="130" t="s">
        <v>183</v>
      </c>
      <c r="L6" s="128" t="s">
        <v>149</v>
      </c>
      <c r="M6" s="128" t="s">
        <v>150</v>
      </c>
      <c r="N6" s="374" t="s">
        <v>153</v>
      </c>
      <c r="O6" s="374" t="s">
        <v>172</v>
      </c>
      <c r="P6" s="374" t="s">
        <v>173</v>
      </c>
      <c r="Q6" s="374" t="s">
        <v>156</v>
      </c>
      <c r="R6" s="374" t="s">
        <v>157</v>
      </c>
      <c r="S6" s="374" t="s">
        <v>390</v>
      </c>
      <c r="T6" s="374" t="s">
        <v>390</v>
      </c>
      <c r="U6" s="374" t="s">
        <v>160</v>
      </c>
      <c r="V6" s="374" t="s">
        <v>160</v>
      </c>
      <c r="W6" s="374" t="s">
        <v>161</v>
      </c>
      <c r="X6" s="374" t="s">
        <v>160</v>
      </c>
      <c r="Y6" s="374" t="s">
        <v>160</v>
      </c>
      <c r="Z6" s="380" t="s">
        <v>152</v>
      </c>
      <c r="AA6" s="128" t="s">
        <v>160</v>
      </c>
      <c r="AB6" s="128" t="s">
        <v>160</v>
      </c>
      <c r="AC6" s="128" t="s">
        <v>160</v>
      </c>
      <c r="AD6" s="128" t="s">
        <v>160</v>
      </c>
      <c r="AE6" s="381" t="s">
        <v>391</v>
      </c>
      <c r="AF6" s="380" t="s">
        <v>185</v>
      </c>
      <c r="AG6" s="371" t="s">
        <v>526</v>
      </c>
      <c r="AH6" s="127" t="s">
        <v>228</v>
      </c>
      <c r="AI6" s="374" t="s">
        <v>195</v>
      </c>
      <c r="AJ6" s="374" t="s">
        <v>157</v>
      </c>
      <c r="AK6" s="378" t="s">
        <v>392</v>
      </c>
      <c r="AL6" s="378" t="s">
        <v>393</v>
      </c>
      <c r="AM6" s="354" t="s">
        <v>162</v>
      </c>
      <c r="AN6" s="354"/>
    </row>
    <row r="7" spans="1:41" ht="36">
      <c r="A7" s="354">
        <v>4</v>
      </c>
      <c r="B7" s="118" t="s">
        <v>394</v>
      </c>
      <c r="C7" s="134">
        <v>1028</v>
      </c>
      <c r="D7" s="372" t="s">
        <v>545</v>
      </c>
      <c r="E7" s="128" t="s">
        <v>395</v>
      </c>
      <c r="F7" s="372" t="s">
        <v>546</v>
      </c>
      <c r="G7" s="371" t="s">
        <v>547</v>
      </c>
      <c r="H7" s="133" t="s">
        <v>396</v>
      </c>
      <c r="I7" s="127" t="s">
        <v>397</v>
      </c>
      <c r="J7" s="128" t="s">
        <v>238</v>
      </c>
      <c r="K7" s="131" t="s">
        <v>398</v>
      </c>
      <c r="L7" s="128" t="s">
        <v>149</v>
      </c>
      <c r="M7" s="128" t="s">
        <v>241</v>
      </c>
      <c r="N7" s="372" t="s">
        <v>244</v>
      </c>
      <c r="O7" s="371" t="s">
        <v>245</v>
      </c>
      <c r="P7" s="371" t="s">
        <v>246</v>
      </c>
      <c r="Q7" s="371" t="s">
        <v>247</v>
      </c>
      <c r="R7" s="371" t="s">
        <v>268</v>
      </c>
      <c r="S7" s="371" t="s">
        <v>548</v>
      </c>
      <c r="T7" s="371" t="s">
        <v>549</v>
      </c>
      <c r="U7" s="371" t="s">
        <v>251</v>
      </c>
      <c r="V7" s="371" t="s">
        <v>251</v>
      </c>
      <c r="W7" s="371" t="s">
        <v>280</v>
      </c>
      <c r="X7" s="371" t="s">
        <v>251</v>
      </c>
      <c r="Y7" s="371" t="s">
        <v>251</v>
      </c>
      <c r="Z7" s="380" t="s">
        <v>152</v>
      </c>
      <c r="AA7" s="115" t="s">
        <v>251</v>
      </c>
      <c r="AB7" s="115" t="s">
        <v>251</v>
      </c>
      <c r="AC7" s="115" t="s">
        <v>251</v>
      </c>
      <c r="AD7" s="115" t="s">
        <v>251</v>
      </c>
      <c r="AE7" s="375" t="s">
        <v>550</v>
      </c>
      <c r="AF7" s="380" t="s">
        <v>185</v>
      </c>
      <c r="AG7" s="371" t="s">
        <v>526</v>
      </c>
      <c r="AH7" s="127" t="s">
        <v>277</v>
      </c>
      <c r="AI7" s="371" t="s">
        <v>399</v>
      </c>
      <c r="AJ7" s="128" t="s">
        <v>268</v>
      </c>
      <c r="AK7" s="371" t="s">
        <v>551</v>
      </c>
      <c r="AL7" s="371" t="s">
        <v>552</v>
      </c>
      <c r="AM7" s="354" t="s">
        <v>162</v>
      </c>
      <c r="AN7" s="354"/>
    </row>
    <row r="8" spans="1:41" ht="36">
      <c r="A8" s="354">
        <v>5</v>
      </c>
      <c r="B8" s="118" t="s">
        <v>375</v>
      </c>
      <c r="C8" s="134">
        <v>1030</v>
      </c>
      <c r="D8" s="130" t="s">
        <v>376</v>
      </c>
      <c r="E8" s="128" t="s">
        <v>377</v>
      </c>
      <c r="F8" s="130" t="s">
        <v>378</v>
      </c>
      <c r="G8" s="128" t="s">
        <v>379</v>
      </c>
      <c r="H8" s="129" t="s">
        <v>380</v>
      </c>
      <c r="I8" s="127" t="s">
        <v>357</v>
      </c>
      <c r="J8" s="128" t="s">
        <v>169</v>
      </c>
      <c r="K8" s="130" t="s">
        <v>183</v>
      </c>
      <c r="L8" s="128" t="s">
        <v>149</v>
      </c>
      <c r="M8" s="128" t="s">
        <v>150</v>
      </c>
      <c r="N8" s="128" t="s">
        <v>153</v>
      </c>
      <c r="O8" s="128" t="s">
        <v>172</v>
      </c>
      <c r="P8" s="128" t="s">
        <v>173</v>
      </c>
      <c r="Q8" s="128" t="s">
        <v>195</v>
      </c>
      <c r="R8" s="128" t="s">
        <v>157</v>
      </c>
      <c r="S8" s="128" t="s">
        <v>381</v>
      </c>
      <c r="T8" s="128" t="s">
        <v>381</v>
      </c>
      <c r="U8" s="128" t="s">
        <v>160</v>
      </c>
      <c r="V8" s="128" t="s">
        <v>160</v>
      </c>
      <c r="W8" s="128" t="s">
        <v>161</v>
      </c>
      <c r="X8" s="128" t="s">
        <v>160</v>
      </c>
      <c r="Y8" s="128" t="s">
        <v>160</v>
      </c>
      <c r="Z8" s="380" t="s">
        <v>152</v>
      </c>
      <c r="AA8" s="128" t="s">
        <v>160</v>
      </c>
      <c r="AB8" s="128" t="s">
        <v>160</v>
      </c>
      <c r="AC8" s="128" t="s">
        <v>160</v>
      </c>
      <c r="AD8" s="128" t="s">
        <v>160</v>
      </c>
      <c r="AE8" s="128" t="s">
        <v>382</v>
      </c>
      <c r="AF8" s="380" t="s">
        <v>185</v>
      </c>
      <c r="AG8" s="371" t="s">
        <v>526</v>
      </c>
      <c r="AH8" s="127" t="s">
        <v>228</v>
      </c>
      <c r="AI8" s="128" t="s">
        <v>195</v>
      </c>
      <c r="AJ8" s="128" t="s">
        <v>157</v>
      </c>
      <c r="AK8" s="132" t="s">
        <v>383</v>
      </c>
      <c r="AL8" s="128" t="s">
        <v>384</v>
      </c>
      <c r="AM8" s="354" t="s">
        <v>162</v>
      </c>
      <c r="AN8" s="354"/>
    </row>
  </sheetData>
  <mergeCells count="2">
    <mergeCell ref="AM1:AM3"/>
    <mergeCell ref="AN1:AN3"/>
  </mergeCells>
  <phoneticPr fontId="4"/>
  <pageMargins left="0.7" right="0.7" top="0.75" bottom="0.75" header="0.3" footer="0.3"/>
  <pageSetup paperSize="8" scale="32"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C6737-9092-40AC-AE88-6FE59189AFA4}">
  <sheetPr>
    <pageSetUpPr fitToPage="1"/>
  </sheetPr>
  <dimension ref="A1:G49"/>
  <sheetViews>
    <sheetView view="pageBreakPreview" zoomScale="62" zoomScaleNormal="100" zoomScaleSheetLayoutView="62" workbookViewId="0">
      <selection activeCell="A39" sqref="A39"/>
    </sheetView>
  </sheetViews>
  <sheetFormatPr defaultColWidth="8.58203125" defaultRowHeight="20" customHeight="1"/>
  <cols>
    <col min="1" max="1" width="47" style="146" customWidth="1"/>
    <col min="2" max="2" width="71.1640625" style="146" customWidth="1"/>
    <col min="3" max="3" width="10.58203125" style="146" customWidth="1"/>
    <col min="4" max="4" width="15.5" style="146" customWidth="1"/>
    <col min="5" max="5" width="27.75" style="146" customWidth="1"/>
    <col min="6" max="6" width="15.6640625" style="146" customWidth="1"/>
    <col min="7" max="16384" width="8.58203125" style="146"/>
  </cols>
  <sheetData>
    <row r="1" spans="1:6" ht="50" customHeight="1" thickBot="1">
      <c r="A1" s="143" t="s">
        <v>420</v>
      </c>
      <c r="B1" s="186"/>
      <c r="C1" s="144" t="s">
        <v>421</v>
      </c>
      <c r="D1" s="145" t="s">
        <v>115</v>
      </c>
      <c r="E1" s="382"/>
    </row>
    <row r="2" spans="1:6" ht="20" customHeight="1" thickBot="1">
      <c r="A2" s="143"/>
      <c r="B2" s="143"/>
      <c r="C2" s="143"/>
      <c r="D2" s="148"/>
      <c r="E2" s="148"/>
    </row>
    <row r="3" spans="1:6" ht="20" customHeight="1">
      <c r="A3" s="355" t="s">
        <v>112</v>
      </c>
      <c r="B3" s="356" t="str">
        <f>IF(ISNA(VLOOKUP($E$1,【非表示】1‐⑧差し込み!$B$3:$AL$8,3,FALSE)),"",VLOOKUP($E$1,【非表示】1‐⑧差し込み!$B$3:$AL$8,3,FALSE))</f>
        <v/>
      </c>
      <c r="C3" s="150"/>
      <c r="D3" s="187"/>
      <c r="E3" s="188"/>
      <c r="F3" s="389"/>
    </row>
    <row r="4" spans="1:6" ht="20" customHeight="1">
      <c r="A4" s="357" t="s">
        <v>324</v>
      </c>
      <c r="B4" s="358" t="str">
        <f>IF(ISNA(VLOOKUP($E$1,【非表示】1‐⑧差し込み!$B$3:$AL$8,4,FALSE)),"",VLOOKUP($E$1,【非表示】1‐⑧差し込み!$B$3:$AL$8,4,FALSE))</f>
        <v/>
      </c>
      <c r="C4" s="150"/>
      <c r="D4" s="187"/>
      <c r="E4" s="188"/>
      <c r="F4" s="389"/>
    </row>
    <row r="5" spans="1:6" ht="20" customHeight="1">
      <c r="A5" s="357" t="s">
        <v>325</v>
      </c>
      <c r="B5" s="358" t="str">
        <f>IF(ISNA(VLOOKUP($E$1,【非表示】1‐⑧差し込み!$B$3:$AL$8,5,FALSE)),"",VLOOKUP($E$1,【非表示】1‐⑧差し込み!$B$3:$AL$8,5,FALSE))</f>
        <v/>
      </c>
      <c r="C5" s="150"/>
      <c r="D5" s="126"/>
      <c r="E5" s="126"/>
    </row>
    <row r="6" spans="1:6" ht="20" customHeight="1">
      <c r="A6" s="357" t="s">
        <v>326</v>
      </c>
      <c r="B6" s="358" t="str">
        <f>IF(ISNA(VLOOKUP($E$1,【非表示】1‐⑧差し込み!$B$3:$AL$8,6,FALSE)),"",VLOOKUP($E$1,【非表示】1‐⑧差し込み!$B$3:$AL$8,6,FALSE))</f>
        <v/>
      </c>
      <c r="C6" s="150"/>
      <c r="D6" s="390"/>
      <c r="E6" s="390"/>
    </row>
    <row r="7" spans="1:6" ht="20" customHeight="1">
      <c r="A7" s="357" t="s">
        <v>327</v>
      </c>
      <c r="B7" s="358" t="str">
        <f>IF(ISNA(VLOOKUP($E$1,【非表示】1‐⑧差し込み!$B$3:$AL$8,7,FALSE)),"",VLOOKUP($E$1,【非表示】1‐⑧差し込み!$B$3:$AL$8,7,FALSE))</f>
        <v/>
      </c>
      <c r="C7" s="150"/>
      <c r="D7" s="390"/>
      <c r="E7" s="390"/>
    </row>
    <row r="8" spans="1:6" ht="20" customHeight="1">
      <c r="A8" s="357" t="s">
        <v>121</v>
      </c>
      <c r="B8" s="358" t="str">
        <f>IF(ISNA(VLOOKUP($E$1,【非表示】1‐⑧差し込み!$B$3:$AL$8,8,FALSE)),"",VLOOKUP($E$1,【非表示】1‐⑧差し込み!$B$3:$AL$8,8,FALSE))</f>
        <v/>
      </c>
      <c r="C8" s="150"/>
      <c r="D8" s="390"/>
      <c r="E8" s="390"/>
    </row>
    <row r="9" spans="1:6" ht="20" customHeight="1">
      <c r="A9" s="357" t="s">
        <v>406</v>
      </c>
      <c r="B9" s="358" t="str">
        <f>IF(ISNA(VLOOKUP($E$1,【非表示】1‐⑧差し込み!$B$3:$AL$8,9,FALSE)),"",VLOOKUP($E$1,【非表示】1‐⑧差し込み!$B$3:$AL$8,9,FALSE))</f>
        <v/>
      </c>
      <c r="C9" s="153"/>
      <c r="D9" s="153"/>
      <c r="E9" s="153"/>
    </row>
    <row r="10" spans="1:6" ht="20" customHeight="1">
      <c r="A10" s="357" t="s">
        <v>328</v>
      </c>
      <c r="B10" s="358" t="str">
        <f>IF(ISNA(VLOOKUP($E$1,【非表示】1‐⑧差し込み!$B$3:$AL$8,10,FALSE)),"",VLOOKUP($E$1,【非表示】1‐⑧差し込み!$B$3:$AL$8,10,FALSE))</f>
        <v/>
      </c>
      <c r="C10" s="153"/>
      <c r="D10" s="153"/>
      <c r="E10" s="153"/>
    </row>
    <row r="11" spans="1:6" ht="20" customHeight="1">
      <c r="A11" s="357" t="s">
        <v>329</v>
      </c>
      <c r="B11" s="358" t="str">
        <f>IF(ISNA(VLOOKUP($E$1,【非表示】1‐⑧差し込み!$B$3:$AL$8,11,FALSE)),"",VLOOKUP($E$1,【非表示】1‐⑧差し込み!$B$3:$AL$8,11,FALSE))</f>
        <v/>
      </c>
      <c r="C11" s="153"/>
      <c r="D11" s="153"/>
      <c r="E11" s="153"/>
    </row>
    <row r="12" spans="1:6" ht="20" customHeight="1">
      <c r="A12" s="357" t="s">
        <v>330</v>
      </c>
      <c r="B12" s="358" t="str">
        <f>IF(ISNA(VLOOKUP($E$1,【非表示】1‐⑧差し込み!$B$3:$AL$8,12,FALSE)),"",VLOOKUP($E$1,【非表示】1‐⑧差し込み!$B$3:$AL$8,12,FALSE))</f>
        <v/>
      </c>
      <c r="C12" s="153"/>
      <c r="D12" s="153"/>
      <c r="E12" s="153"/>
    </row>
    <row r="13" spans="1:6" ht="20" customHeight="1" thickBot="1">
      <c r="A13" s="359" t="s">
        <v>400</v>
      </c>
      <c r="B13" s="367"/>
      <c r="C13" s="153" t="s">
        <v>331</v>
      </c>
      <c r="D13" s="153"/>
      <c r="E13" s="153"/>
    </row>
    <row r="14" spans="1:6" ht="20" customHeight="1">
      <c r="B14" s="153"/>
    </row>
    <row r="15" spans="1:6" ht="20" customHeight="1" thickBot="1">
      <c r="A15" s="155" t="s">
        <v>409</v>
      </c>
      <c r="B15" s="156"/>
      <c r="C15" s="153"/>
      <c r="D15" s="153"/>
      <c r="E15" s="153"/>
    </row>
    <row r="16" spans="1:6" ht="20" customHeight="1">
      <c r="A16" s="157" t="s">
        <v>335</v>
      </c>
      <c r="B16" s="189" t="str">
        <f>IF(ISNA(VLOOKUP($E$1,【非表示】1‐⑧差し込み!$B$3:$AL$8,13,FALSE)),"",VLOOKUP($E$1,【非表示】1‐⑧差し込み!$B$3:$AL$8,13,FALSE))</f>
        <v/>
      </c>
      <c r="C16" s="153"/>
      <c r="D16" s="153"/>
      <c r="E16" s="153"/>
    </row>
    <row r="17" spans="1:5" ht="20" customHeight="1">
      <c r="A17" s="159" t="s">
        <v>336</v>
      </c>
      <c r="B17" s="190" t="str">
        <f>IF(ISNA(VLOOKUP($E$1,【非表示】1‐⑧差し込み!$B$3:$AL$8,14,FALSE)),"",VLOOKUP($E$1,【非表示】1‐⑧差し込み!$B$3:$AL$8,14,FALSE))</f>
        <v/>
      </c>
      <c r="C17" s="153"/>
      <c r="D17" s="153"/>
      <c r="E17" s="153"/>
    </row>
    <row r="18" spans="1:5" ht="20" customHeight="1" thickBot="1">
      <c r="A18" s="161" t="s">
        <v>410</v>
      </c>
      <c r="B18" s="191" t="str">
        <f>IF(ISNA(VLOOKUP($E$1,【非表示】1‐⑧差し込み!$B$3:$AL$8,15,FALSE)),"",VLOOKUP($E$1,【非表示】1‐⑧差し込み!$B$3:$AL$8,15,FALSE))</f>
        <v/>
      </c>
      <c r="C18" s="153"/>
      <c r="D18" s="153"/>
      <c r="E18" s="153"/>
    </row>
    <row r="19" spans="1:5" ht="20" customHeight="1" thickBot="1">
      <c r="A19" s="163" t="s">
        <v>422</v>
      </c>
      <c r="B19" s="156"/>
      <c r="C19" s="153"/>
      <c r="D19" s="153"/>
      <c r="E19" s="153"/>
    </row>
    <row r="20" spans="1:5" ht="20" customHeight="1">
      <c r="A20" s="164" t="s">
        <v>131</v>
      </c>
      <c r="B20" s="165" t="str">
        <f>IF(ISNA(VLOOKUP($E$1,【非表示】1‐⑧差し込み!$B$3:$AL$8,16,FALSE)),"",VLOOKUP($E$1,【非表示】1‐⑧差し込み!$B$3:$AL$8,16,FALSE))</f>
        <v/>
      </c>
      <c r="C20" s="153"/>
      <c r="D20" s="153"/>
      <c r="E20" s="153"/>
    </row>
    <row r="21" spans="1:5" ht="20" customHeight="1">
      <c r="A21" s="166" t="s">
        <v>412</v>
      </c>
      <c r="B21" s="167" t="str">
        <f>IF(ISNA(VLOOKUP($E$1,【非表示】1‐⑧差し込み!$B$3:$AL$8,17,FALSE)),"",VLOOKUP($E$1,【非表示】1‐⑧差し込み!$B$3:$AL$8,17,FALSE))</f>
        <v/>
      </c>
      <c r="C21" s="153"/>
      <c r="D21" s="153"/>
      <c r="E21" s="153"/>
    </row>
    <row r="22" spans="1:5" ht="20" customHeight="1">
      <c r="A22" s="168" t="s">
        <v>133</v>
      </c>
      <c r="B22" s="167" t="str">
        <f>IF(ISNA(VLOOKUP($E$1,【非表示】1‐⑧差し込み!$B$3:$AL$8,18,FALSE)),"",VLOOKUP($E$1,【非表示】1‐⑧差し込み!$B$3:$AL$8,18,FALSE))</f>
        <v/>
      </c>
      <c r="C22" s="153"/>
      <c r="D22" s="153"/>
      <c r="E22" s="153"/>
    </row>
    <row r="23" spans="1:5" ht="20" customHeight="1" thickBot="1">
      <c r="A23" s="170" t="s">
        <v>413</v>
      </c>
      <c r="B23" s="179" t="str">
        <f>IF(ISNA(VLOOKUP($E$1,【非表示】1‐⑧差し込み!$B$3:$AL$8,19,FALSE)),"",VLOOKUP($E$1,【非表示】1‐⑧差し込み!$B$3:$AL$8,19,FALSE))</f>
        <v/>
      </c>
      <c r="C23" s="153"/>
      <c r="D23" s="153"/>
      <c r="E23" s="153"/>
    </row>
    <row r="24" spans="1:5" ht="20" customHeight="1" thickBot="1">
      <c r="A24" s="172" t="s">
        <v>414</v>
      </c>
      <c r="B24" s="173"/>
      <c r="C24" s="153"/>
      <c r="D24" s="153"/>
      <c r="E24" s="153"/>
    </row>
    <row r="25" spans="1:5" ht="20" customHeight="1">
      <c r="A25" s="174" t="s">
        <v>135</v>
      </c>
      <c r="B25" s="175" t="str">
        <f>IF(ISNA(VLOOKUP($E$1,【非表示】1‐⑧差し込み!$B$3:$AL$8,20,FALSE)),"",VLOOKUP($E$1,【非表示】1‐⑧差し込み!$B$3:$AL$8,20,FALSE))</f>
        <v/>
      </c>
      <c r="C25" s="153"/>
      <c r="D25" s="153"/>
      <c r="E25" s="153"/>
    </row>
    <row r="26" spans="1:5" ht="20" customHeight="1">
      <c r="A26" s="176" t="s">
        <v>136</v>
      </c>
      <c r="B26" s="169" t="str">
        <f>IF(ISNA(VLOOKUP($E$1,【非表示】1‐⑧差し込み!$B$3:$AL$8,21,FALSE)),"",VLOOKUP($E$1,【非表示】1‐⑧差し込み!$B$3:$AL$8,21,FALSE))</f>
        <v/>
      </c>
      <c r="C26" s="153"/>
      <c r="D26" s="153"/>
      <c r="E26" s="153"/>
    </row>
    <row r="27" spans="1:5" ht="20" customHeight="1">
      <c r="A27" s="177" t="s">
        <v>137</v>
      </c>
      <c r="B27" s="169" t="str">
        <f>IF(ISNA(VLOOKUP($E$1,【非表示】1‐⑧差し込み!$B$3:$AL$8,22,FALSE)),"",VLOOKUP($E$1,【非表示】1‐⑧差し込み!$B$3:$AL$8,22,FALSE))</f>
        <v/>
      </c>
      <c r="C27" s="153"/>
      <c r="D27" s="153"/>
      <c r="E27" s="153"/>
    </row>
    <row r="28" spans="1:5" ht="20" customHeight="1">
      <c r="A28" s="177" t="s">
        <v>138</v>
      </c>
      <c r="B28" s="169" t="str">
        <f>IF(ISNA(VLOOKUP($E$1,【非表示】1‐⑧差し込み!$B$3:$AL$8,23,FALSE)),"",VLOOKUP($E$1,【非表示】1‐⑧差し込み!$B$3:$AL$8,23,FALSE))</f>
        <v/>
      </c>
      <c r="C28" s="153"/>
      <c r="D28" s="153"/>
      <c r="E28" s="153"/>
    </row>
    <row r="29" spans="1:5" ht="20" customHeight="1" thickBot="1">
      <c r="A29" s="178" t="s">
        <v>415</v>
      </c>
      <c r="B29" s="179" t="str">
        <f>IF(ISNA(VLOOKUP($E$1,【非表示】1‐⑧差し込み!$B$3:$AL$8,24,FALSE)),"",VLOOKUP($E$1,【非表示】1‐⑧差し込み!$B$3:$AL$8,24,FALSE))</f>
        <v/>
      </c>
      <c r="C29" s="153"/>
      <c r="D29" s="153"/>
      <c r="E29" s="153"/>
    </row>
    <row r="30" spans="1:5" ht="20" customHeight="1" thickBot="1">
      <c r="A30" s="155" t="s">
        <v>423</v>
      </c>
      <c r="B30" s="173"/>
      <c r="C30" s="153"/>
      <c r="D30" s="153"/>
      <c r="E30" s="153"/>
    </row>
    <row r="31" spans="1:5" ht="20" customHeight="1">
      <c r="A31" s="157" t="s">
        <v>408</v>
      </c>
      <c r="B31" s="175" t="str">
        <f>IF(ISNA(VLOOKUP($E$1,【非表示】1‐⑧差し込み!$B$3:$AL$8,25,FALSE)),"",VLOOKUP($E$1,【非表示】1‐⑧差し込み!$B$3:$AL$8,25,FALSE))</f>
        <v/>
      </c>
      <c r="C31" s="153"/>
      <c r="D31" s="153"/>
      <c r="E31" s="153"/>
    </row>
    <row r="32" spans="1:5" ht="20" customHeight="1">
      <c r="A32" s="159" t="s">
        <v>343</v>
      </c>
      <c r="B32" s="169" t="str">
        <f>IF(ISNA(VLOOKUP($E$1,【非表示】1‐⑧差し込み!$B$3:$AL$8,26,FALSE)),"",VLOOKUP($E$1,【非表示】1‐⑧差し込み!$B$3:$AL$8,26,FALSE))</f>
        <v/>
      </c>
      <c r="C32" s="153"/>
      <c r="D32" s="153"/>
      <c r="E32" s="153"/>
    </row>
    <row r="33" spans="1:7" ht="20" customHeight="1">
      <c r="A33" s="192" t="s">
        <v>344</v>
      </c>
      <c r="B33" s="169" t="str">
        <f>IF(ISNA(VLOOKUP($E$1,【非表示】1‐⑧差し込み!$B$3:$AL$8,27,FALSE)),"",VLOOKUP($E$1,【非表示】1‐⑧差し込み!$B$3:$AL$8,27,FALSE))</f>
        <v/>
      </c>
      <c r="C33" s="153"/>
      <c r="D33" s="153"/>
      <c r="E33" s="153"/>
    </row>
    <row r="34" spans="1:7" ht="20" customHeight="1">
      <c r="A34" s="159" t="s">
        <v>424</v>
      </c>
      <c r="B34" s="169" t="str">
        <f>IF(ISNA(VLOOKUP($E$1,【非表示】1‐⑧差し込み!$B$3:$AL$8,28,FALSE)),"",VLOOKUP($E$1,【非表示】1‐⑧差し込み!$B$3:$AL$8,28,FALSE))</f>
        <v/>
      </c>
      <c r="C34" s="153"/>
      <c r="D34" s="153"/>
      <c r="E34" s="153"/>
    </row>
    <row r="35" spans="1:7" ht="20" customHeight="1">
      <c r="A35" s="159" t="s">
        <v>425</v>
      </c>
      <c r="B35" s="169" t="str">
        <f>IF(ISNA(VLOOKUP($E$1,【非表示】1‐⑧差し込み!$B$3:$AL$8,29,FALSE)),"",VLOOKUP($E$1,【非表示】1‐⑧差し込み!$B$3:$AL$8,29,FALSE))</f>
        <v/>
      </c>
      <c r="C35" s="153"/>
      <c r="D35" s="153"/>
      <c r="E35" s="153"/>
    </row>
    <row r="36" spans="1:7" ht="75.5" customHeight="1" thickBot="1">
      <c r="A36" s="161" t="s">
        <v>426</v>
      </c>
      <c r="B36" s="193" t="str">
        <f>IF(ISNA(VLOOKUP($E$1,【非表示】1‐⑧差し込み!$B$3:$AL$8,30,FALSE)),"",VLOOKUP($E$1,【非表示】1‐⑧差し込み!$B$3:$AL$8,30,FALSE))</f>
        <v/>
      </c>
      <c r="C36" s="7"/>
      <c r="D36" s="7"/>
      <c r="E36" s="7"/>
      <c r="F36" s="7"/>
      <c r="G36" s="7"/>
    </row>
    <row r="37" spans="1:7" ht="18" customHeight="1" thickBot="1">
      <c r="A37" s="163" t="s">
        <v>427</v>
      </c>
      <c r="B37" s="173"/>
      <c r="C37" s="153"/>
      <c r="D37" s="153"/>
      <c r="E37" s="153"/>
    </row>
    <row r="38" spans="1:7" ht="20" customHeight="1">
      <c r="A38" s="174" t="s">
        <v>408</v>
      </c>
      <c r="B38" s="175" t="str">
        <f>IF(ISNA(VLOOKUP($E$1,【非表示】1‐⑧差し込み!$B$3:$AL$8,31,FALSE)),"",VLOOKUP($E$1,【非表示】1‐⑧差し込み!$B$3:$AL$8,31,FALSE))</f>
        <v/>
      </c>
      <c r="C38" s="153"/>
      <c r="D38" s="153"/>
      <c r="E38" s="153"/>
    </row>
    <row r="39" spans="1:7" ht="20" customHeight="1">
      <c r="A39" s="151" t="s">
        <v>541</v>
      </c>
      <c r="B39" s="169" t="str">
        <f>IF(ISNA(VLOOKUP($E$1,【非表示】1‐⑧差し込み!$B$3:$AL$8,32,FALSE)),"",VLOOKUP($E$1,【非表示】1‐⑧差し込み!$B$3:$AL$8,32,FALSE))</f>
        <v/>
      </c>
      <c r="C39" s="153"/>
      <c r="D39" s="153"/>
      <c r="E39" s="153"/>
    </row>
    <row r="40" spans="1:7" ht="18" customHeight="1">
      <c r="A40" s="176" t="s">
        <v>407</v>
      </c>
      <c r="B40" s="169" t="str">
        <f>IF(ISNA(VLOOKUP($E$1,【非表示】1‐⑧差し込み!$B$3:$AL$8,33,FALSE)),"",VLOOKUP($E$1,【非表示】1‐⑧差し込み!$B$3:$AL$8,33,FALSE))</f>
        <v/>
      </c>
      <c r="C40" s="153"/>
      <c r="D40" s="153"/>
      <c r="E40" s="153"/>
    </row>
    <row r="41" spans="1:7" ht="20" customHeight="1">
      <c r="A41" s="176" t="s">
        <v>131</v>
      </c>
      <c r="B41" s="169" t="str">
        <f>IF(ISNA(VLOOKUP($E$1,【非表示】1‐⑧差し込み!$B$3:$AL$8,34,FALSE)),"",VLOOKUP($E$1,【非表示】1‐⑧差し込み!$B$3:$AL$8,34,FALSE))</f>
        <v/>
      </c>
      <c r="C41" s="153"/>
      <c r="D41" s="153"/>
      <c r="E41" s="153"/>
    </row>
    <row r="42" spans="1:7" ht="20" customHeight="1">
      <c r="A42" s="177" t="s">
        <v>412</v>
      </c>
      <c r="B42" s="169" t="str">
        <f>IF(ISNA(VLOOKUP($E$1,【非表示】1‐⑧差し込み!$B$3:$AL$8,35,FALSE)),"",VLOOKUP($E$1,【非表示】1‐⑧差し込み!$B$3:$AL$8,35,FALSE))</f>
        <v/>
      </c>
      <c r="C42" s="153"/>
      <c r="D42" s="153"/>
      <c r="E42" s="153"/>
    </row>
    <row r="43" spans="1:7" ht="20" customHeight="1">
      <c r="A43" s="177" t="s">
        <v>133</v>
      </c>
      <c r="B43" s="169" t="str">
        <f>IF(ISNA(VLOOKUP($E$1,【非表示】1‐⑧差し込み!$B$3:$AL$8,36,FALSE)),"",VLOOKUP($E$1,【非表示】1‐⑧差し込み!$B$3:$AL$8,36,FALSE))</f>
        <v/>
      </c>
      <c r="C43" s="153"/>
      <c r="D43" s="153"/>
      <c r="E43" s="153"/>
    </row>
    <row r="44" spans="1:7" ht="20" customHeight="1" thickBot="1">
      <c r="A44" s="178" t="s">
        <v>413</v>
      </c>
      <c r="B44" s="179" t="str">
        <f>IF(ISNA(VLOOKUP($E$1,【非表示】1‐⑧差し込み!$B$3:$AL$8,37,FALSE)),"",VLOOKUP($E$1,【非表示】1‐⑧差し込み!$B$3:$AL$8,37,FALSE))</f>
        <v/>
      </c>
      <c r="C44" s="153"/>
      <c r="D44" s="153"/>
      <c r="E44" s="153"/>
    </row>
    <row r="45" spans="1:7" ht="20" customHeight="1" thickBot="1">
      <c r="A45" s="194" t="s">
        <v>416</v>
      </c>
      <c r="B45" s="195"/>
      <c r="C45" s="153"/>
      <c r="D45" s="153"/>
      <c r="E45" s="153"/>
    </row>
    <row r="46" spans="1:7" ht="20" customHeight="1">
      <c r="A46" s="181" t="s">
        <v>332</v>
      </c>
      <c r="B46" s="158">
        <f>B47+B48</f>
        <v>0</v>
      </c>
      <c r="C46" s="147" t="s">
        <v>24</v>
      </c>
      <c r="D46" s="360" t="s">
        <v>490</v>
      </c>
      <c r="E46" s="153"/>
    </row>
    <row r="47" spans="1:7" ht="20" customHeight="1">
      <c r="A47" s="182" t="s">
        <v>333</v>
      </c>
      <c r="B47" s="160">
        <f>'2-④'!I130</f>
        <v>0</v>
      </c>
      <c r="C47" s="147" t="s">
        <v>24</v>
      </c>
      <c r="D47" s="360" t="s">
        <v>490</v>
      </c>
      <c r="E47" s="183"/>
    </row>
    <row r="48" spans="1:7" ht="20" customHeight="1" thickBot="1">
      <c r="A48" s="184" t="s">
        <v>334</v>
      </c>
      <c r="B48" s="162">
        <f>'2-④'!I131</f>
        <v>0</v>
      </c>
      <c r="C48" s="147" t="s">
        <v>24</v>
      </c>
      <c r="D48" s="360" t="s">
        <v>490</v>
      </c>
      <c r="E48" s="183"/>
    </row>
    <row r="49" spans="1:5" ht="20" customHeight="1">
      <c r="A49" s="147"/>
      <c r="B49" s="183"/>
      <c r="C49" s="147"/>
      <c r="D49" s="144"/>
      <c r="E49" s="183"/>
    </row>
  </sheetData>
  <sheetProtection algorithmName="SHA-512" hashValue="LbtLwHoge0mhziUMO0ZKKVf8jP/wOSxKalNU1U1ozH6wDBXR2CAGS2fnYLSLKsql18c231GbhHcbkiNy7sKnfQ==" saltValue="UVUqr4uJvadPvPq3i62u0Q==" spinCount="100000" sheet="1" formatRows="0" insertColumns="0" insertRows="0" deleteRows="0"/>
  <mergeCells count="2">
    <mergeCell ref="F3:F4"/>
    <mergeCell ref="D6:E8"/>
  </mergeCells>
  <phoneticPr fontId="4"/>
  <conditionalFormatting sqref="B13">
    <cfRule type="containsBlanks" dxfId="95" priority="2">
      <formula>LEN(TRIM(B13))=0</formula>
    </cfRule>
  </conditionalFormatting>
  <conditionalFormatting sqref="B47:B48">
    <cfRule type="containsBlanks" dxfId="94" priority="1">
      <formula>LEN(TRIM(B47))=0</formula>
    </cfRule>
  </conditionalFormatting>
  <dataValidations count="4">
    <dataValidation allowBlank="1" showInputMessage="1" showErrorMessage="1" promptTitle="入力不要" prompt="修正したい場合_x000a_審査センターにご連絡ください。" sqref="B3:B12 B16:B18 B20:B23 B25:B29 B31:B36 B38:B44" xr:uid="{2477F0CD-5A65-4E51-9760-85E256889F4D}"/>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C29BBF6A-1CBB-46DB-81D8-E342A68863D1}">
      <formula1>1</formula1>
      <formula2>365</formula2>
    </dataValidation>
    <dataValidation type="whole" allowBlank="1" showInputMessage="1" showErrorMessage="1" sqref="E47:E49 B46 B49" xr:uid="{B8A66BD7-779B-41F7-8D14-D1922A1E3DF7}">
      <formula1>0</formula1>
      <formula2>365</formula2>
    </dataValidation>
    <dataValidation type="whole" allowBlank="1" showInputMessage="1" showErrorMessage="1" sqref="B45 B19 B24 B30 B15 B37" xr:uid="{5787A195-6E94-4411-AB36-82BD66D56F3D}">
      <formula1>1</formula1>
      <formula2>365</formula2>
    </dataValidation>
  </dataValidations>
  <pageMargins left="0.70866141732283472" right="0.70866141732283472" top="0.74803149606299213" bottom="0.74803149606299213" header="0.31496062992125984" footer="0.31496062992125984"/>
  <pageSetup paperSize="9" scale="62" orientation="portrait" r:id="rId1"/>
  <headerFooter>
    <oddHeader>&amp;F</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300AF-F7D0-4258-8902-AD314E56D8D0}">
  <dimension ref="A1:I51"/>
  <sheetViews>
    <sheetView view="pageBreakPreview" zoomScale="70" zoomScaleNormal="85" zoomScaleSheetLayoutView="70" workbookViewId="0">
      <selection activeCell="R7" sqref="R7"/>
    </sheetView>
  </sheetViews>
  <sheetFormatPr defaultColWidth="9" defaultRowHeight="17.5"/>
  <cols>
    <col min="1" max="2" width="4.08203125" style="6" customWidth="1"/>
    <col min="3" max="3" width="5" style="6" customWidth="1"/>
    <col min="4" max="4" width="22.4140625" style="6" customWidth="1"/>
    <col min="5" max="5" width="27.08203125" style="6" customWidth="1"/>
    <col min="6" max="6" width="40.4140625" style="14" customWidth="1"/>
    <col min="7" max="7" width="1.5" style="14" customWidth="1"/>
    <col min="8" max="8" width="21.58203125" style="79" bestFit="1" customWidth="1"/>
    <col min="9" max="16384" width="9" style="6"/>
  </cols>
  <sheetData>
    <row r="1" spans="1:9" ht="14.25" customHeight="1">
      <c r="A1" s="4"/>
      <c r="B1" s="4"/>
      <c r="C1" s="4"/>
      <c r="D1" s="4"/>
      <c r="E1" s="4"/>
      <c r="F1" s="5" t="s">
        <v>100</v>
      </c>
      <c r="G1" s="5"/>
    </row>
    <row r="2" spans="1:9" ht="22.5">
      <c r="A2" s="403" t="s">
        <v>110</v>
      </c>
      <c r="B2" s="403"/>
      <c r="C2" s="403"/>
      <c r="D2" s="403"/>
      <c r="E2" s="403"/>
      <c r="F2" s="403"/>
      <c r="G2" s="93"/>
    </row>
    <row r="3" spans="1:9">
      <c r="A3" s="4"/>
      <c r="B3" s="4"/>
      <c r="C3" s="4"/>
      <c r="D3" s="4"/>
      <c r="E3" s="4"/>
      <c r="F3" s="7"/>
      <c r="G3" s="7"/>
    </row>
    <row r="4" spans="1:9" ht="18" customHeight="1">
      <c r="A4" s="4"/>
      <c r="B4" s="4"/>
      <c r="C4" s="4"/>
      <c r="D4" s="4"/>
      <c r="E4" s="8" t="s">
        <v>25</v>
      </c>
      <c r="F4" s="105">
        <f>'2-①'!H7</f>
        <v>0</v>
      </c>
      <c r="G4" s="9"/>
      <c r="H4" s="4" t="s">
        <v>491</v>
      </c>
    </row>
    <row r="5" spans="1:9" ht="18" customHeight="1">
      <c r="A5" s="4" t="s">
        <v>26</v>
      </c>
      <c r="B5" s="4"/>
      <c r="C5" s="4"/>
      <c r="D5" s="4"/>
      <c r="E5" s="4"/>
      <c r="F5" s="5" t="s">
        <v>27</v>
      </c>
      <c r="G5" s="5"/>
    </row>
    <row r="6" spans="1:9" ht="18" customHeight="1">
      <c r="A6" s="404" t="s">
        <v>28</v>
      </c>
      <c r="B6" s="405"/>
      <c r="C6" s="405"/>
      <c r="D6" s="405"/>
      <c r="E6" s="196" t="s">
        <v>428</v>
      </c>
      <c r="F6" s="197" t="s">
        <v>29</v>
      </c>
      <c r="G6" s="9"/>
      <c r="H6" s="92" t="s">
        <v>109</v>
      </c>
    </row>
    <row r="7" spans="1:9" ht="18" customHeight="1">
      <c r="A7" s="406" t="s">
        <v>30</v>
      </c>
      <c r="B7" s="198" t="s">
        <v>99</v>
      </c>
      <c r="C7" s="198"/>
      <c r="D7" s="198"/>
      <c r="E7" s="106">
        <f>SUM(E8:E10)</f>
        <v>0</v>
      </c>
      <c r="F7" s="63"/>
      <c r="G7" s="9"/>
      <c r="H7" s="6" t="s">
        <v>31</v>
      </c>
    </row>
    <row r="8" spans="1:9" ht="18" customHeight="1">
      <c r="A8" s="407"/>
      <c r="B8" s="199"/>
      <c r="C8" s="200" t="s">
        <v>114</v>
      </c>
      <c r="D8" s="201"/>
      <c r="E8" s="136"/>
      <c r="F8" s="91"/>
      <c r="G8" s="7"/>
      <c r="H8" s="6"/>
    </row>
    <row r="9" spans="1:9" ht="18" customHeight="1">
      <c r="A9" s="407"/>
      <c r="B9" s="199"/>
      <c r="C9" s="202" t="s">
        <v>108</v>
      </c>
      <c r="D9" s="203"/>
      <c r="E9" s="383"/>
      <c r="F9" s="91"/>
      <c r="G9" s="7"/>
      <c r="H9" s="6"/>
    </row>
    <row r="10" spans="1:9" ht="18" customHeight="1">
      <c r="A10" s="407"/>
      <c r="B10" s="204"/>
      <c r="C10" s="205" t="s">
        <v>107</v>
      </c>
      <c r="D10" s="206"/>
      <c r="E10" s="137"/>
      <c r="F10" s="71"/>
      <c r="G10" s="7"/>
      <c r="H10" s="4"/>
      <c r="I10" s="4"/>
    </row>
    <row r="11" spans="1:9" ht="18" customHeight="1">
      <c r="A11" s="407"/>
      <c r="B11" s="207" t="s">
        <v>32</v>
      </c>
      <c r="C11" s="207"/>
      <c r="D11" s="208"/>
      <c r="E11" s="94"/>
      <c r="F11" s="66"/>
      <c r="G11" s="7"/>
      <c r="H11" s="6"/>
    </row>
    <row r="12" spans="1:9" ht="18" customHeight="1">
      <c r="A12" s="407"/>
      <c r="B12" s="198" t="s">
        <v>33</v>
      </c>
      <c r="C12" s="198"/>
      <c r="D12" s="209"/>
      <c r="E12" s="62">
        <f>SUM(E13:E17)</f>
        <v>0</v>
      </c>
      <c r="F12" s="67"/>
      <c r="G12" s="7"/>
      <c r="H12" s="6" t="s">
        <v>31</v>
      </c>
    </row>
    <row r="13" spans="1:9" ht="18" customHeight="1">
      <c r="A13" s="407"/>
      <c r="B13" s="210"/>
      <c r="C13" s="200" t="s">
        <v>34</v>
      </c>
      <c r="D13" s="201"/>
      <c r="E13" s="10"/>
      <c r="F13" s="68"/>
      <c r="G13" s="7"/>
      <c r="H13" s="6"/>
    </row>
    <row r="14" spans="1:9" ht="18" customHeight="1">
      <c r="A14" s="407"/>
      <c r="B14" s="210"/>
      <c r="C14" s="202" t="s">
        <v>35</v>
      </c>
      <c r="D14" s="203"/>
      <c r="E14" s="11"/>
      <c r="F14" s="64"/>
      <c r="G14" s="7"/>
      <c r="H14" s="6"/>
    </row>
    <row r="15" spans="1:9" ht="18" customHeight="1">
      <c r="A15" s="407"/>
      <c r="B15" s="210"/>
      <c r="C15" s="202" t="s">
        <v>36</v>
      </c>
      <c r="D15" s="203"/>
      <c r="E15" s="11"/>
      <c r="F15" s="64"/>
      <c r="G15" s="7"/>
      <c r="H15" s="6"/>
    </row>
    <row r="16" spans="1:9" ht="18" customHeight="1">
      <c r="A16" s="407"/>
      <c r="B16" s="210"/>
      <c r="C16" s="202" t="s">
        <v>37</v>
      </c>
      <c r="D16" s="203"/>
      <c r="E16" s="11"/>
      <c r="F16" s="64"/>
      <c r="G16" s="7"/>
      <c r="H16" s="6"/>
    </row>
    <row r="17" spans="1:8" ht="18" customHeight="1" thickBot="1">
      <c r="A17" s="408"/>
      <c r="B17" s="211"/>
      <c r="C17" s="212" t="s">
        <v>38</v>
      </c>
      <c r="D17" s="213"/>
      <c r="E17" s="12"/>
      <c r="F17" s="69"/>
      <c r="G17" s="7"/>
      <c r="H17" s="6"/>
    </row>
    <row r="18" spans="1:8" ht="18" customHeight="1" thickTop="1">
      <c r="A18" s="214" t="s">
        <v>111</v>
      </c>
      <c r="B18" s="215"/>
      <c r="C18" s="215"/>
      <c r="D18" s="216"/>
      <c r="E18" s="70">
        <f>SUM(E7,E11,E12)</f>
        <v>0</v>
      </c>
      <c r="F18" s="217"/>
      <c r="G18" s="7"/>
      <c r="H18" s="6" t="s">
        <v>31</v>
      </c>
    </row>
    <row r="19" spans="1:8" ht="17.25" customHeight="1">
      <c r="A19" s="85"/>
      <c r="B19" s="88"/>
      <c r="C19" s="88"/>
      <c r="D19" s="88"/>
      <c r="E19" s="4"/>
      <c r="F19" s="87"/>
      <c r="G19" s="9"/>
      <c r="H19" s="6"/>
    </row>
    <row r="20" spans="1:8" ht="18" customHeight="1">
      <c r="A20" s="90" t="s">
        <v>39</v>
      </c>
      <c r="B20" s="89"/>
      <c r="C20" s="89"/>
      <c r="D20" s="88"/>
      <c r="E20" s="4"/>
      <c r="F20" s="87"/>
      <c r="G20" s="7"/>
      <c r="H20" s="6"/>
    </row>
    <row r="21" spans="1:8" ht="18" customHeight="1">
      <c r="A21" s="404" t="s">
        <v>28</v>
      </c>
      <c r="B21" s="405"/>
      <c r="C21" s="405"/>
      <c r="D21" s="405"/>
      <c r="E21" s="196" t="s">
        <v>428</v>
      </c>
      <c r="F21" s="197" t="s">
        <v>29</v>
      </c>
      <c r="G21" s="7"/>
      <c r="H21" s="6"/>
    </row>
    <row r="22" spans="1:8" ht="18" customHeight="1">
      <c r="A22" s="406" t="s">
        <v>40</v>
      </c>
      <c r="B22" s="198" t="s">
        <v>105</v>
      </c>
      <c r="C22" s="207"/>
      <c r="D22" s="208"/>
      <c r="E22" s="86">
        <f>SUM(E23,E24,E37)</f>
        <v>0</v>
      </c>
      <c r="F22" s="63"/>
      <c r="G22" s="7"/>
      <c r="H22" s="6" t="s">
        <v>31</v>
      </c>
    </row>
    <row r="23" spans="1:8" ht="18" customHeight="1">
      <c r="A23" s="407"/>
      <c r="B23" s="218"/>
      <c r="C23" s="222" t="s">
        <v>106</v>
      </c>
      <c r="D23" s="208"/>
      <c r="E23" s="96"/>
      <c r="F23" s="72"/>
      <c r="G23" s="7"/>
      <c r="H23" s="6"/>
    </row>
    <row r="24" spans="1:8" ht="18" customHeight="1">
      <c r="A24" s="407"/>
      <c r="B24" s="218"/>
      <c r="C24" s="223" t="s">
        <v>105</v>
      </c>
      <c r="D24" s="224"/>
      <c r="E24" s="73">
        <f>SUM(E25:E36)</f>
        <v>0</v>
      </c>
      <c r="F24" s="66"/>
      <c r="G24" s="7"/>
      <c r="H24" s="6" t="s">
        <v>31</v>
      </c>
    </row>
    <row r="25" spans="1:8" ht="18" customHeight="1">
      <c r="A25" s="407"/>
      <c r="B25" s="218"/>
      <c r="C25" s="225">
        <v>1</v>
      </c>
      <c r="D25" s="97" t="s">
        <v>41</v>
      </c>
      <c r="E25" s="138"/>
      <c r="F25" s="68"/>
      <c r="G25" s="7"/>
    </row>
    <row r="26" spans="1:8" ht="18" customHeight="1">
      <c r="A26" s="407"/>
      <c r="B26" s="218"/>
      <c r="C26" s="225">
        <v>2</v>
      </c>
      <c r="D26" s="98" t="s">
        <v>42</v>
      </c>
      <c r="E26" s="95"/>
      <c r="F26" s="64"/>
      <c r="G26" s="7"/>
    </row>
    <row r="27" spans="1:8" ht="18" customHeight="1">
      <c r="A27" s="407"/>
      <c r="B27" s="218"/>
      <c r="C27" s="225">
        <v>3</v>
      </c>
      <c r="D27" s="98" t="s">
        <v>43</v>
      </c>
      <c r="E27" s="95"/>
      <c r="F27" s="64"/>
      <c r="G27" s="7"/>
    </row>
    <row r="28" spans="1:8" ht="18" customHeight="1">
      <c r="A28" s="407"/>
      <c r="B28" s="218"/>
      <c r="C28" s="225">
        <v>4</v>
      </c>
      <c r="D28" s="98" t="s">
        <v>44</v>
      </c>
      <c r="E28" s="95"/>
      <c r="F28" s="64"/>
      <c r="G28" s="7"/>
    </row>
    <row r="29" spans="1:8" ht="18" customHeight="1">
      <c r="A29" s="407"/>
      <c r="B29" s="218"/>
      <c r="C29" s="225">
        <v>5</v>
      </c>
      <c r="D29" s="98" t="s">
        <v>45</v>
      </c>
      <c r="E29" s="95"/>
      <c r="F29" s="64"/>
      <c r="G29" s="7"/>
    </row>
    <row r="30" spans="1:8" ht="18" customHeight="1">
      <c r="A30" s="407"/>
      <c r="B30" s="218"/>
      <c r="C30" s="225">
        <v>6</v>
      </c>
      <c r="D30" s="98" t="s">
        <v>46</v>
      </c>
      <c r="E30" s="95"/>
      <c r="F30" s="64"/>
      <c r="G30" s="7"/>
    </row>
    <row r="31" spans="1:8" ht="18" customHeight="1">
      <c r="A31" s="407"/>
      <c r="B31" s="218"/>
      <c r="C31" s="225">
        <v>7</v>
      </c>
      <c r="D31" s="98" t="s">
        <v>47</v>
      </c>
      <c r="E31" s="95"/>
      <c r="F31" s="64"/>
      <c r="G31" s="7"/>
    </row>
    <row r="32" spans="1:8" ht="18" customHeight="1">
      <c r="A32" s="407"/>
      <c r="B32" s="218"/>
      <c r="C32" s="225">
        <v>8</v>
      </c>
      <c r="D32" s="98" t="s">
        <v>48</v>
      </c>
      <c r="E32" s="95"/>
      <c r="F32" s="64"/>
      <c r="G32" s="7"/>
    </row>
    <row r="33" spans="1:9" ht="18" customHeight="1">
      <c r="A33" s="407"/>
      <c r="B33" s="218"/>
      <c r="C33" s="225">
        <v>9</v>
      </c>
      <c r="D33" s="98" t="s">
        <v>49</v>
      </c>
      <c r="E33" s="95"/>
      <c r="F33" s="64"/>
      <c r="G33" s="7"/>
    </row>
    <row r="34" spans="1:9" ht="18" customHeight="1">
      <c r="A34" s="407"/>
      <c r="B34" s="218"/>
      <c r="C34" s="225">
        <v>10</v>
      </c>
      <c r="D34" s="98" t="s">
        <v>104</v>
      </c>
      <c r="E34" s="95"/>
      <c r="F34" s="64"/>
      <c r="G34" s="7"/>
    </row>
    <row r="35" spans="1:9" ht="18" customHeight="1">
      <c r="A35" s="407"/>
      <c r="B35" s="218"/>
      <c r="C35" s="225">
        <v>11</v>
      </c>
      <c r="D35" s="98" t="s">
        <v>50</v>
      </c>
      <c r="E35" s="95"/>
      <c r="F35" s="64"/>
      <c r="G35" s="7"/>
    </row>
    <row r="36" spans="1:9" ht="18" customHeight="1">
      <c r="A36" s="407"/>
      <c r="B36" s="218"/>
      <c r="C36" s="226">
        <v>12</v>
      </c>
      <c r="D36" s="99" t="s">
        <v>51</v>
      </c>
      <c r="E36" s="139"/>
      <c r="F36" s="74"/>
      <c r="G36" s="7"/>
    </row>
    <row r="37" spans="1:9" ht="18" customHeight="1">
      <c r="A37" s="407"/>
      <c r="B37" s="218"/>
      <c r="C37" s="219" t="s">
        <v>52</v>
      </c>
      <c r="D37" s="227"/>
      <c r="E37" s="75">
        <f>SUM(E38:E39)</f>
        <v>0</v>
      </c>
      <c r="F37" s="67"/>
      <c r="G37" s="7"/>
      <c r="H37" s="6" t="s">
        <v>31</v>
      </c>
    </row>
    <row r="38" spans="1:9" ht="18" customHeight="1">
      <c r="A38" s="407"/>
      <c r="B38" s="218"/>
      <c r="C38" s="228"/>
      <c r="D38" s="100" t="s">
        <v>103</v>
      </c>
      <c r="E38" s="140"/>
      <c r="F38" s="67"/>
      <c r="G38" s="7"/>
      <c r="H38" s="6"/>
    </row>
    <row r="39" spans="1:9" ht="18" customHeight="1">
      <c r="A39" s="407"/>
      <c r="B39" s="218"/>
      <c r="C39" s="228"/>
      <c r="D39" s="101" t="s">
        <v>33</v>
      </c>
      <c r="E39" s="340"/>
      <c r="F39" s="66"/>
      <c r="G39" s="7"/>
      <c r="H39" s="6"/>
    </row>
    <row r="40" spans="1:9" ht="18" customHeight="1">
      <c r="A40" s="407"/>
      <c r="B40" s="219" t="s">
        <v>53</v>
      </c>
      <c r="C40" s="207"/>
      <c r="D40" s="208"/>
      <c r="E40" s="76">
        <f>SUM(E41:E42)</f>
        <v>0</v>
      </c>
      <c r="F40" s="71"/>
      <c r="G40" s="7"/>
      <c r="H40" s="6" t="s">
        <v>31</v>
      </c>
    </row>
    <row r="41" spans="1:9" ht="18" customHeight="1">
      <c r="A41" s="407"/>
      <c r="B41" s="210"/>
      <c r="C41" s="102" t="s">
        <v>54</v>
      </c>
      <c r="D41" s="102"/>
      <c r="E41" s="13"/>
      <c r="F41" s="68"/>
      <c r="G41" s="7"/>
      <c r="H41" s="6"/>
    </row>
    <row r="42" spans="1:9" ht="18" customHeight="1">
      <c r="A42" s="407"/>
      <c r="B42" s="220"/>
      <c r="C42" s="103" t="s">
        <v>55</v>
      </c>
      <c r="D42" s="104"/>
      <c r="E42" s="84"/>
      <c r="F42" s="65"/>
      <c r="G42" s="7"/>
      <c r="H42" s="6"/>
    </row>
    <row r="43" spans="1:9" ht="18" customHeight="1" thickBot="1">
      <c r="A43" s="408"/>
      <c r="B43" s="221" t="s">
        <v>102</v>
      </c>
      <c r="C43" s="221"/>
      <c r="D43" s="221"/>
      <c r="E43" s="229"/>
      <c r="F43" s="83"/>
      <c r="G43" s="7"/>
      <c r="H43" s="4"/>
      <c r="I43" s="4"/>
    </row>
    <row r="44" spans="1:9" ht="18" customHeight="1" thickTop="1" thickBot="1">
      <c r="A44" s="230" t="s">
        <v>101</v>
      </c>
      <c r="B44" s="230"/>
      <c r="C44" s="230"/>
      <c r="D44" s="231"/>
      <c r="E44" s="82">
        <f>SUM(E22,E40,E43)</f>
        <v>0</v>
      </c>
      <c r="F44" s="232"/>
      <c r="G44" s="7"/>
      <c r="H44" s="6" t="s">
        <v>31</v>
      </c>
    </row>
    <row r="45" spans="1:9" ht="18" customHeight="1" thickTop="1">
      <c r="A45" s="400" t="s">
        <v>56</v>
      </c>
      <c r="B45" s="401"/>
      <c r="C45" s="401"/>
      <c r="D45" s="402"/>
      <c r="E45" s="81">
        <f>E18-E44</f>
        <v>0</v>
      </c>
      <c r="F45" s="217"/>
      <c r="G45" s="7"/>
      <c r="H45" s="6" t="s">
        <v>31</v>
      </c>
    </row>
    <row r="46" spans="1:9" ht="18" customHeight="1">
      <c r="A46" s="392" t="s">
        <v>57</v>
      </c>
      <c r="B46" s="392"/>
      <c r="C46" s="392"/>
      <c r="D46" s="392"/>
      <c r="E46" s="80">
        <f>E7-E44</f>
        <v>0</v>
      </c>
      <c r="F46" s="233"/>
      <c r="G46" s="7"/>
      <c r="H46" s="6" t="s">
        <v>31</v>
      </c>
    </row>
    <row r="47" spans="1:9" ht="18" customHeight="1" thickBot="1">
      <c r="A47" s="394" t="s">
        <v>58</v>
      </c>
      <c r="B47" s="395"/>
      <c r="C47" s="395"/>
      <c r="D47" s="396"/>
      <c r="E47" s="76">
        <f>E7</f>
        <v>0</v>
      </c>
      <c r="F47" s="234"/>
      <c r="H47" s="6" t="s">
        <v>31</v>
      </c>
    </row>
    <row r="48" spans="1:9" ht="37.5" customHeight="1" thickBot="1">
      <c r="A48" s="397" t="s">
        <v>59</v>
      </c>
      <c r="B48" s="398"/>
      <c r="C48" s="398"/>
      <c r="D48" s="399"/>
      <c r="E48" s="77">
        <f>MIN(E44,E47)</f>
        <v>0</v>
      </c>
      <c r="F48" s="235"/>
      <c r="H48" s="341" t="s">
        <v>492</v>
      </c>
    </row>
    <row r="49" spans="1:4">
      <c r="A49" s="393"/>
      <c r="B49" s="393"/>
      <c r="C49" s="393"/>
      <c r="D49" s="393"/>
    </row>
    <row r="50" spans="1:4">
      <c r="A50" s="393"/>
      <c r="B50" s="393"/>
      <c r="C50" s="393"/>
      <c r="D50" s="393"/>
    </row>
    <row r="51" spans="1:4">
      <c r="A51" s="393"/>
      <c r="B51" s="393"/>
      <c r="C51" s="393"/>
      <c r="D51" s="393"/>
    </row>
  </sheetData>
  <sheetProtection algorithmName="SHA-512" hashValue="dfjTyQ3I4htKvhOkN1qyUW38tqGmxF+t5yNQ/HwesPaGD9VA/kFQXcIIihgOCCkmkrD3UjLH1KyfOnJG34FzJw==" saltValue="r5mgyo2VzXtzFsT99WWSTA==" spinCount="100000" sheet="1" formatRows="0" insertColumns="0" insertRows="0" deleteRows="0"/>
  <mergeCells count="12">
    <mergeCell ref="A45:D45"/>
    <mergeCell ref="A2:F2"/>
    <mergeCell ref="A6:D6"/>
    <mergeCell ref="A22:A43"/>
    <mergeCell ref="A7:A17"/>
    <mergeCell ref="A21:D21"/>
    <mergeCell ref="A46:D46"/>
    <mergeCell ref="A49:D49"/>
    <mergeCell ref="A50:D50"/>
    <mergeCell ref="A51:D51"/>
    <mergeCell ref="A47:D47"/>
    <mergeCell ref="A48:D48"/>
  </mergeCells>
  <phoneticPr fontId="4"/>
  <conditionalFormatting sqref="E8 E10">
    <cfRule type="containsBlanks" dxfId="93" priority="3">
      <formula>LEN(TRIM(E8))=0</formula>
    </cfRule>
  </conditionalFormatting>
  <conditionalFormatting sqref="E43">
    <cfRule type="containsBlanks" dxfId="92" priority="2">
      <formula>LEN(TRIM(E43))=0</formula>
    </cfRule>
  </conditionalFormatting>
  <conditionalFormatting sqref="E11">
    <cfRule type="containsBlanks" dxfId="91" priority="1">
      <formula>LEN(TRIM(E11))=0</formula>
    </cfRule>
  </conditionalFormatting>
  <dataValidations xWindow="440" yWindow="634" count="8">
    <dataValidation allowBlank="1" showInputMessage="1" showErrorMessage="1" promptTitle="入力時の注意" prompt="原則予定額通知の_x000a_内容を記入してください。" sqref="E8:E10" xr:uid="{06245596-2E19-4D4D-8368-3878967C89B1}"/>
    <dataValidation allowBlank="1" showInputMessage="1" showErrorMessage="1" promptTitle="入力時の注意" prompt="収入と同額を_x000a_記入してください。_x000a_収入を上回る見込み_x000a_の場合はその見込み額を_x000a_記入してください。" sqref="E43" xr:uid="{245579D8-F639-4539-923B-9C64BB2B960E}"/>
    <dataValidation allowBlank="1" showInputMessage="1" showErrorMessage="1" promptTitle="入力不要" prompt="入力不要です。" sqref="E7 E12 E18 E22 E24 E37 E40 E44:E48" xr:uid="{86D97D95-B44F-43F2-B5CC-E729E705CDDE}"/>
    <dataValidation allowBlank="1" showInputMessage="1" showErrorMessage="1" promptTitle="入力時の注意" prompt="補助金以外に収入が_x000a_見込まれる_x000a_場合はご記入ください。" sqref="E13:E17" xr:uid="{9AAC9E0B-70B8-4D98-BC1E-28E73DBD27F2}"/>
    <dataValidation allowBlank="1" showInputMessage="1" showErrorMessage="1" promptTitle="入力時の注意" prompt="利用料収入の見込み額_x000a_を記入ください。" sqref="E11" xr:uid="{7F4796D4-9ECE-47C8-856A-F18A6915E5C5}"/>
    <dataValidation allowBlank="1" showInputMessage="1" showErrorMessage="1" promptTitle="入力時の注意" prompt="補助金の支出_x000a_予定額をご記入ください。" sqref="E23 E38:E39 E25:E36" xr:uid="{1B54CCB8-3433-4E69-B776-A05BF68D1933}"/>
    <dataValidation allowBlank="1" showInputMessage="1" showErrorMessage="1" promptTitle="入力時の注意" prompt="開設準備経費の収入が_x000a_ある場合はご記入ください。" sqref="E41:E42" xr:uid="{6AD13F24-3627-437D-84BE-8382AEB8A27F}"/>
    <dataValidation allowBlank="1" showInputMessage="1" showErrorMessage="1" promptTitle="入力時の注意" prompt="特記事項がない_x000a_場合入力不要。" sqref="F7:F17 F22:F43" xr:uid="{2EB38CA5-18D9-482C-9330-6D8F2AFE292E}"/>
  </dataValidations>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F3FF9-05F0-4B11-B733-664580A97359}">
  <sheetPr>
    <outlinePr summaryBelow="0" summaryRight="0"/>
  </sheetPr>
  <dimension ref="A1:AG172"/>
  <sheetViews>
    <sheetView showGridLines="0" view="pageBreakPreview" zoomScale="70" zoomScaleNormal="65" zoomScaleSheetLayoutView="70" workbookViewId="0">
      <selection activeCell="AH7" sqref="AH7"/>
    </sheetView>
  </sheetViews>
  <sheetFormatPr defaultColWidth="8.1640625" defaultRowHeight="15" customHeight="1"/>
  <cols>
    <col min="1" max="1" width="3.33203125" style="16" customWidth="1"/>
    <col min="2" max="2" width="3" style="16" customWidth="1"/>
    <col min="3" max="4" width="7.25" style="16" customWidth="1"/>
    <col min="5" max="6" width="7.58203125" style="16" customWidth="1"/>
    <col min="7" max="8" width="8.58203125" style="16" customWidth="1"/>
    <col min="9" max="9" width="7.58203125" style="16" customWidth="1"/>
    <col min="10" max="10" width="18.6640625" style="16" customWidth="1"/>
    <col min="11" max="11" width="16.33203125" style="16" customWidth="1"/>
    <col min="12" max="12" width="11.83203125" style="16" customWidth="1"/>
    <col min="13" max="13" width="19.33203125" style="16" customWidth="1"/>
    <col min="14" max="14" width="9.33203125" style="16" customWidth="1"/>
    <col min="15" max="15" width="11.58203125" style="16" customWidth="1"/>
    <col min="16" max="16" width="2.33203125" style="16" customWidth="1"/>
    <col min="17" max="17" width="3.33203125" style="17" customWidth="1"/>
    <col min="18" max="18" width="2.33203125" style="16" customWidth="1"/>
    <col min="19" max="19" width="1.83203125" style="16" customWidth="1"/>
    <col min="20" max="20" width="3.08203125" style="16" customWidth="1"/>
    <col min="21" max="21" width="4.1640625" style="17" customWidth="1"/>
    <col min="22" max="22" width="4.4140625" style="16" customWidth="1"/>
    <col min="23" max="23" width="9.1640625" style="16" customWidth="1"/>
    <col min="24" max="24" width="8.08203125" style="16" hidden="1" customWidth="1"/>
    <col min="25" max="25" width="9.5" style="16" customWidth="1"/>
    <col min="26" max="26" width="9.58203125" style="16" customWidth="1"/>
    <col min="27" max="27" width="8.08203125" style="16" customWidth="1"/>
    <col min="28" max="28" width="2.6640625" style="16" customWidth="1"/>
    <col min="29" max="29" width="2.75" style="16" customWidth="1"/>
    <col min="30" max="31" width="8.1640625" style="241"/>
    <col min="32" max="16384" width="8.1640625" style="16"/>
  </cols>
  <sheetData>
    <row r="1" spans="1:33" ht="21.5" customHeight="1">
      <c r="A1" s="15"/>
      <c r="B1" s="15"/>
      <c r="C1" s="15"/>
      <c r="D1" s="15"/>
      <c r="E1" s="15"/>
      <c r="F1" s="15"/>
      <c r="G1" s="15"/>
      <c r="H1" s="15"/>
      <c r="I1" s="15"/>
      <c r="J1" s="15"/>
      <c r="K1" s="15"/>
      <c r="L1" s="15"/>
      <c r="M1" s="237" t="s">
        <v>429</v>
      </c>
      <c r="N1" s="409">
        <v>45748</v>
      </c>
      <c r="O1" s="410"/>
      <c r="P1" s="238" t="s">
        <v>430</v>
      </c>
      <c r="Q1" s="239"/>
      <c r="AA1" s="240" t="s">
        <v>480</v>
      </c>
    </row>
    <row r="2" spans="1:33" ht="22.5" customHeight="1">
      <c r="A2" s="15"/>
      <c r="B2" s="15"/>
      <c r="C2" s="15"/>
      <c r="D2" s="15"/>
      <c r="E2" s="15"/>
      <c r="F2" s="15"/>
      <c r="G2" s="141"/>
      <c r="H2" s="141"/>
      <c r="I2" s="141"/>
      <c r="J2" s="411" t="s">
        <v>475</v>
      </c>
      <c r="K2" s="411"/>
      <c r="L2" s="411"/>
      <c r="M2" s="242"/>
      <c r="N2" s="242"/>
      <c r="O2" s="242"/>
    </row>
    <row r="3" spans="1:33" ht="15.75" customHeight="1">
      <c r="C3" s="15"/>
      <c r="D3" s="15"/>
      <c r="E3" s="15"/>
      <c r="F3" s="15"/>
      <c r="G3" s="15"/>
      <c r="H3" s="15"/>
      <c r="I3" s="15"/>
      <c r="J3" s="412"/>
      <c r="K3" s="412"/>
      <c r="L3" s="412"/>
      <c r="M3" s="18"/>
      <c r="N3" s="19"/>
      <c r="O3" s="18"/>
    </row>
    <row r="4" spans="1:33" ht="26.5" customHeight="1">
      <c r="A4" s="15"/>
      <c r="B4" s="15"/>
      <c r="C4" s="15"/>
      <c r="D4" s="15"/>
      <c r="E4" s="15"/>
      <c r="F4" s="15"/>
      <c r="G4" s="141"/>
      <c r="H4" s="61"/>
      <c r="I4" s="61"/>
      <c r="J4" s="61"/>
      <c r="K4" s="61"/>
      <c r="L4" s="78" t="s">
        <v>25</v>
      </c>
      <c r="M4" s="413">
        <f>'2-①'!H7</f>
        <v>0</v>
      </c>
      <c r="N4" s="414"/>
      <c r="O4" s="415"/>
    </row>
    <row r="5" spans="1:33" ht="15.75" customHeight="1" thickBot="1">
      <c r="A5" s="20"/>
      <c r="B5" s="30" t="s">
        <v>431</v>
      </c>
      <c r="C5" s="61"/>
      <c r="D5" s="61"/>
      <c r="E5" s="61"/>
      <c r="F5" s="61"/>
      <c r="G5" s="61"/>
      <c r="H5" s="61"/>
      <c r="I5" s="61"/>
      <c r="J5" s="61"/>
      <c r="K5" s="61"/>
      <c r="L5" s="61"/>
      <c r="M5" s="15"/>
      <c r="N5" s="15"/>
      <c r="O5" s="15"/>
    </row>
    <row r="6" spans="1:33" ht="21" customHeight="1">
      <c r="A6" s="15"/>
      <c r="B6" s="416" t="s">
        <v>60</v>
      </c>
      <c r="C6" s="418" t="s">
        <v>432</v>
      </c>
      <c r="D6" s="418"/>
      <c r="E6" s="333" t="s">
        <v>433</v>
      </c>
      <c r="F6" s="420" t="s">
        <v>61</v>
      </c>
      <c r="G6" s="422" t="s">
        <v>62</v>
      </c>
      <c r="H6" s="422"/>
      <c r="I6" s="422" t="s">
        <v>63</v>
      </c>
      <c r="J6" s="442" t="s">
        <v>64</v>
      </c>
      <c r="K6" s="444" t="s">
        <v>65</v>
      </c>
      <c r="L6" s="420" t="s">
        <v>434</v>
      </c>
      <c r="M6" s="420" t="s">
        <v>435</v>
      </c>
      <c r="N6" s="444" t="s">
        <v>476</v>
      </c>
      <c r="O6" s="444"/>
      <c r="P6" s="422" t="s">
        <v>66</v>
      </c>
      <c r="Q6" s="422"/>
      <c r="R6" s="422"/>
      <c r="S6" s="422"/>
      <c r="T6" s="422"/>
      <c r="U6" s="422"/>
      <c r="V6" s="422"/>
      <c r="W6" s="422" t="s">
        <v>67</v>
      </c>
      <c r="X6" s="243"/>
      <c r="Y6" s="422" t="s">
        <v>68</v>
      </c>
      <c r="Z6" s="434" t="s">
        <v>69</v>
      </c>
      <c r="AD6" s="520" t="s">
        <v>436</v>
      </c>
      <c r="AE6" s="521"/>
      <c r="AF6" s="521"/>
      <c r="AG6" s="522"/>
    </row>
    <row r="7" spans="1:33" ht="25" customHeight="1">
      <c r="A7" s="15"/>
      <c r="B7" s="417"/>
      <c r="C7" s="419"/>
      <c r="D7" s="419"/>
      <c r="E7" s="244" t="s">
        <v>437</v>
      </c>
      <c r="F7" s="421"/>
      <c r="G7" s="423"/>
      <c r="H7" s="423"/>
      <c r="I7" s="423"/>
      <c r="J7" s="443"/>
      <c r="K7" s="423"/>
      <c r="L7" s="421"/>
      <c r="M7" s="421"/>
      <c r="N7" s="424"/>
      <c r="O7" s="424"/>
      <c r="P7" s="445"/>
      <c r="Q7" s="445"/>
      <c r="R7" s="445"/>
      <c r="S7" s="445"/>
      <c r="T7" s="445"/>
      <c r="U7" s="445"/>
      <c r="V7" s="445"/>
      <c r="W7" s="423"/>
      <c r="X7" s="245" t="s">
        <v>68</v>
      </c>
      <c r="Y7" s="423"/>
      <c r="Z7" s="435"/>
      <c r="AD7" s="523"/>
      <c r="AE7" s="524"/>
      <c r="AF7" s="524"/>
      <c r="AG7" s="525"/>
    </row>
    <row r="8" spans="1:33" ht="30" customHeight="1">
      <c r="A8" s="436" t="s">
        <v>70</v>
      </c>
      <c r="B8" s="437">
        <v>1</v>
      </c>
      <c r="C8" s="423" t="s">
        <v>438</v>
      </c>
      <c r="D8" s="423" t="s">
        <v>439</v>
      </c>
      <c r="E8" s="440" t="s">
        <v>440</v>
      </c>
      <c r="F8" s="424" t="s">
        <v>71</v>
      </c>
      <c r="G8" s="424" t="s">
        <v>72</v>
      </c>
      <c r="H8" s="424"/>
      <c r="I8" s="426" t="s">
        <v>417</v>
      </c>
      <c r="J8" s="428" t="s">
        <v>477</v>
      </c>
      <c r="K8" s="246" t="s">
        <v>487</v>
      </c>
      <c r="L8" s="245" t="s">
        <v>73</v>
      </c>
      <c r="M8" s="245" t="s">
        <v>74</v>
      </c>
      <c r="N8" s="430"/>
      <c r="O8" s="431"/>
      <c r="P8" s="247" t="s">
        <v>75</v>
      </c>
      <c r="Q8" s="248">
        <v>5</v>
      </c>
      <c r="R8" s="249" t="s">
        <v>76</v>
      </c>
      <c r="S8" s="250" t="s">
        <v>77</v>
      </c>
      <c r="T8" s="251" t="s">
        <v>78</v>
      </c>
      <c r="U8" s="252">
        <f>Y9</f>
        <v>5.5000000000000009</v>
      </c>
      <c r="V8" s="253" t="s">
        <v>79</v>
      </c>
      <c r="W8" s="254"/>
      <c r="X8" s="255"/>
      <c r="Y8" s="255"/>
      <c r="Z8" s="256"/>
      <c r="AD8" s="540" t="s">
        <v>482</v>
      </c>
      <c r="AE8" s="540"/>
      <c r="AF8" s="540"/>
      <c r="AG8" s="540"/>
    </row>
    <row r="9" spans="1:33" ht="30" customHeight="1" thickBot="1">
      <c r="A9" s="436"/>
      <c r="B9" s="438"/>
      <c r="C9" s="439"/>
      <c r="D9" s="439"/>
      <c r="E9" s="441"/>
      <c r="F9" s="425"/>
      <c r="G9" s="425"/>
      <c r="H9" s="425"/>
      <c r="I9" s="427"/>
      <c r="J9" s="429"/>
      <c r="K9" s="257" t="s">
        <v>488</v>
      </c>
      <c r="L9" s="258" t="s">
        <v>80</v>
      </c>
      <c r="M9" s="259" t="s">
        <v>81</v>
      </c>
      <c r="N9" s="432"/>
      <c r="O9" s="433"/>
      <c r="P9" s="446" t="s">
        <v>82</v>
      </c>
      <c r="Q9" s="447"/>
      <c r="R9" s="448"/>
      <c r="S9" s="260" t="s">
        <v>83</v>
      </c>
      <c r="T9" s="446" t="s">
        <v>84</v>
      </c>
      <c r="U9" s="447"/>
      <c r="V9" s="448"/>
      <c r="W9" s="261" t="s">
        <v>85</v>
      </c>
      <c r="X9" s="262">
        <f>T9-P9-W9</f>
        <v>0.22916666666666671</v>
      </c>
      <c r="Y9" s="263">
        <f>X9*24</f>
        <v>5.5000000000000009</v>
      </c>
      <c r="Z9" s="264">
        <f>Q8*U8</f>
        <v>27.500000000000004</v>
      </c>
      <c r="AD9" s="541" t="s">
        <v>483</v>
      </c>
      <c r="AE9" s="541" t="s">
        <v>484</v>
      </c>
      <c r="AF9" s="541" t="s">
        <v>485</v>
      </c>
      <c r="AG9" s="541" t="s">
        <v>486</v>
      </c>
    </row>
    <row r="10" spans="1:33" ht="21.75" customHeight="1">
      <c r="A10" s="141"/>
      <c r="B10" s="479">
        <v>1</v>
      </c>
      <c r="C10" s="449">
        <f>IF(OR(D10="保育士", D10="保育サポーター研修修了", D10="子育て支援員研修修了"), 1, 0)</f>
        <v>0</v>
      </c>
      <c r="D10" s="451" t="str">
        <f>K10</f>
        <v>▼選択肢</v>
      </c>
      <c r="E10" s="455" t="s">
        <v>440</v>
      </c>
      <c r="F10" s="481" t="s">
        <v>440</v>
      </c>
      <c r="G10" s="457"/>
      <c r="H10" s="458"/>
      <c r="I10" s="461"/>
      <c r="J10" s="463"/>
      <c r="K10" s="265" t="s">
        <v>23</v>
      </c>
      <c r="L10" s="266"/>
      <c r="M10" s="267" t="str">
        <f>P10&amp;Q10&amp;R10&amp;S10&amp;T10&amp;U10&amp;V10</f>
        <v>月日、1日0時間</v>
      </c>
      <c r="N10" s="465"/>
      <c r="O10" s="466"/>
      <c r="P10" s="268" t="s">
        <v>75</v>
      </c>
      <c r="Q10" s="269"/>
      <c r="R10" s="270" t="s">
        <v>76</v>
      </c>
      <c r="S10" s="271" t="s">
        <v>77</v>
      </c>
      <c r="T10" s="272" t="s">
        <v>78</v>
      </c>
      <c r="U10" s="273">
        <f>Y11</f>
        <v>0</v>
      </c>
      <c r="V10" s="274" t="s">
        <v>79</v>
      </c>
      <c r="W10" s="276"/>
      <c r="X10" s="275"/>
      <c r="Y10" s="276"/>
      <c r="Z10" s="276"/>
      <c r="AD10" s="541"/>
      <c r="AE10" s="541"/>
      <c r="AF10" s="541"/>
      <c r="AG10" s="541"/>
    </row>
    <row r="11" spans="1:33" ht="21.75" customHeight="1">
      <c r="A11" s="141"/>
      <c r="B11" s="480"/>
      <c r="C11" s="450"/>
      <c r="D11" s="452"/>
      <c r="E11" s="456"/>
      <c r="F11" s="482"/>
      <c r="G11" s="459"/>
      <c r="H11" s="460"/>
      <c r="I11" s="462"/>
      <c r="J11" s="464"/>
      <c r="K11" s="277"/>
      <c r="L11" s="278">
        <v>0</v>
      </c>
      <c r="M11" s="279" t="str">
        <f>P11&amp;S11&amp;T11</f>
        <v>～</v>
      </c>
      <c r="N11" s="467"/>
      <c r="O11" s="468"/>
      <c r="P11" s="485"/>
      <c r="Q11" s="486"/>
      <c r="R11" s="486"/>
      <c r="S11" s="28" t="s">
        <v>83</v>
      </c>
      <c r="T11" s="486"/>
      <c r="U11" s="486"/>
      <c r="V11" s="487"/>
      <c r="W11" s="342"/>
      <c r="X11" s="29">
        <f>T11-P11-W11</f>
        <v>0</v>
      </c>
      <c r="Y11" s="280">
        <f>X11*24</f>
        <v>0</v>
      </c>
      <c r="Z11" s="281">
        <f>Q10*U10</f>
        <v>0</v>
      </c>
      <c r="AD11" s="541"/>
      <c r="AE11" s="541"/>
      <c r="AF11" s="541"/>
      <c r="AG11" s="541"/>
    </row>
    <row r="12" spans="1:33" ht="21.75" customHeight="1">
      <c r="A12" s="141"/>
      <c r="B12" s="445">
        <v>2</v>
      </c>
      <c r="C12" s="449">
        <f>IF(OR(D12="保育士", D12="保育サポーター研修修了", D12="子育て支援員研修修了"), 1, 0)</f>
        <v>0</v>
      </c>
      <c r="D12" s="451" t="str">
        <f>K12</f>
        <v>▼選択肢</v>
      </c>
      <c r="E12" s="455" t="s">
        <v>440</v>
      </c>
      <c r="F12" s="453"/>
      <c r="G12" s="469"/>
      <c r="H12" s="470"/>
      <c r="I12" s="471"/>
      <c r="J12" s="473"/>
      <c r="K12" s="282" t="s">
        <v>23</v>
      </c>
      <c r="L12" s="283"/>
      <c r="M12" s="284" t="str">
        <f t="shared" ref="M12" si="0">P12&amp;Q12&amp;R12&amp;S12&amp;T12&amp;U12&amp;V12</f>
        <v>月日、1日0時間</v>
      </c>
      <c r="N12" s="475" t="s">
        <v>441</v>
      </c>
      <c r="O12" s="476"/>
      <c r="P12" s="21" t="s">
        <v>75</v>
      </c>
      <c r="Q12" s="285"/>
      <c r="R12" s="22" t="s">
        <v>76</v>
      </c>
      <c r="S12" s="23" t="s">
        <v>77</v>
      </c>
      <c r="T12" s="24" t="s">
        <v>78</v>
      </c>
      <c r="U12" s="25">
        <f>Y13</f>
        <v>0</v>
      </c>
      <c r="V12" s="26" t="s">
        <v>79</v>
      </c>
      <c r="W12" s="286"/>
      <c r="X12" s="27"/>
      <c r="Y12" s="286"/>
      <c r="Z12" s="286"/>
      <c r="AD12" s="483">
        <f>COUNTIF($D$10:$D$129,"保育士")</f>
        <v>0</v>
      </c>
      <c r="AE12" s="483">
        <v>0</v>
      </c>
      <c r="AF12" s="483">
        <f>COUNTIFS($D$10:$D$129, "保育サポーター研修修了") + COUNTIFS($D$10:$D$129, "子育て支援員研修修了")</f>
        <v>0</v>
      </c>
      <c r="AG12" s="483">
        <f>SUM(AD12:AF13)</f>
        <v>0</v>
      </c>
    </row>
    <row r="13" spans="1:33" ht="21.75" customHeight="1">
      <c r="A13" s="141"/>
      <c r="B13" s="443"/>
      <c r="C13" s="450"/>
      <c r="D13" s="452"/>
      <c r="E13" s="456"/>
      <c r="F13" s="454"/>
      <c r="G13" s="459"/>
      <c r="H13" s="460"/>
      <c r="I13" s="472"/>
      <c r="J13" s="474"/>
      <c r="K13" s="277"/>
      <c r="L13" s="278">
        <v>0</v>
      </c>
      <c r="M13" s="279" t="str">
        <f t="shared" ref="M13" si="1">P13&amp;S13&amp;T13</f>
        <v>～</v>
      </c>
      <c r="N13" s="477"/>
      <c r="O13" s="478"/>
      <c r="P13" s="485"/>
      <c r="Q13" s="486"/>
      <c r="R13" s="486"/>
      <c r="S13" s="28" t="s">
        <v>83</v>
      </c>
      <c r="T13" s="486"/>
      <c r="U13" s="486"/>
      <c r="V13" s="487"/>
      <c r="W13" s="342"/>
      <c r="X13" s="29">
        <f>T13-P13-W13</f>
        <v>0</v>
      </c>
      <c r="Y13" s="280">
        <f>X13*24</f>
        <v>0</v>
      </c>
      <c r="Z13" s="281">
        <f>Q12*U12</f>
        <v>0</v>
      </c>
      <c r="AD13" s="484"/>
      <c r="AE13" s="484"/>
      <c r="AF13" s="484"/>
      <c r="AG13" s="484"/>
    </row>
    <row r="14" spans="1:33" ht="21.75" customHeight="1">
      <c r="A14" s="141"/>
      <c r="B14" s="445">
        <v>3</v>
      </c>
      <c r="C14" s="449">
        <f>IF(OR(D14="保育士", D14="保育サポーター研修修了", D14="子育て支援員研修修了"), 1, 0)</f>
        <v>0</v>
      </c>
      <c r="D14" s="451" t="str">
        <f>K14</f>
        <v>▼選択肢</v>
      </c>
      <c r="E14" s="455" t="s">
        <v>440</v>
      </c>
      <c r="F14" s="453"/>
      <c r="G14" s="469"/>
      <c r="H14" s="470"/>
      <c r="I14" s="471"/>
      <c r="J14" s="473"/>
      <c r="K14" s="282" t="s">
        <v>23</v>
      </c>
      <c r="L14" s="283"/>
      <c r="M14" s="284" t="str">
        <f t="shared" ref="M14" si="2">P14&amp;Q14&amp;R14&amp;S14&amp;T14&amp;U14&amp;V14</f>
        <v>月日、1日0時間</v>
      </c>
      <c r="N14" s="490"/>
      <c r="O14" s="491"/>
      <c r="P14" s="21" t="s">
        <v>75</v>
      </c>
      <c r="Q14" s="285"/>
      <c r="R14" s="22" t="s">
        <v>76</v>
      </c>
      <c r="S14" s="23" t="s">
        <v>77</v>
      </c>
      <c r="T14" s="24" t="s">
        <v>78</v>
      </c>
      <c r="U14" s="25">
        <f>Y15</f>
        <v>0</v>
      </c>
      <c r="V14" s="26" t="s">
        <v>79</v>
      </c>
      <c r="W14" s="286"/>
      <c r="X14" s="27"/>
      <c r="Y14" s="286"/>
      <c r="Z14" s="286"/>
    </row>
    <row r="15" spans="1:33" ht="21.75" customHeight="1">
      <c r="A15" s="141"/>
      <c r="B15" s="443"/>
      <c r="C15" s="450"/>
      <c r="D15" s="452"/>
      <c r="E15" s="456"/>
      <c r="F15" s="454"/>
      <c r="G15" s="459"/>
      <c r="H15" s="460"/>
      <c r="I15" s="472"/>
      <c r="J15" s="474"/>
      <c r="K15" s="277"/>
      <c r="L15" s="278">
        <v>0</v>
      </c>
      <c r="M15" s="279" t="str">
        <f t="shared" ref="M15" si="3">P15&amp;S15&amp;T15</f>
        <v>～</v>
      </c>
      <c r="N15" s="467"/>
      <c r="O15" s="468"/>
      <c r="P15" s="485"/>
      <c r="Q15" s="486"/>
      <c r="R15" s="486"/>
      <c r="S15" s="28" t="s">
        <v>83</v>
      </c>
      <c r="T15" s="486"/>
      <c r="U15" s="486"/>
      <c r="V15" s="487"/>
      <c r="W15" s="342"/>
      <c r="X15" s="29">
        <f>T15-P15-W15</f>
        <v>0</v>
      </c>
      <c r="Y15" s="280">
        <f>X15*24</f>
        <v>0</v>
      </c>
      <c r="Z15" s="281">
        <f>Q14*U14</f>
        <v>0</v>
      </c>
    </row>
    <row r="16" spans="1:33" ht="21.75" customHeight="1">
      <c r="A16" s="141"/>
      <c r="B16" s="492">
        <v>4</v>
      </c>
      <c r="C16" s="449">
        <f t="shared" ref="C16" si="4">IF(OR(D16="保育士", D16="保育サポーター研修修了", D16="子育て支援員研修修了"), 1, 0)</f>
        <v>0</v>
      </c>
      <c r="D16" s="451" t="str">
        <f>K16</f>
        <v>▼選択肢</v>
      </c>
      <c r="E16" s="455" t="s">
        <v>440</v>
      </c>
      <c r="F16" s="493"/>
      <c r="G16" s="469"/>
      <c r="H16" s="470"/>
      <c r="I16" s="488"/>
      <c r="J16" s="489"/>
      <c r="K16" s="282" t="s">
        <v>23</v>
      </c>
      <c r="L16" s="283"/>
      <c r="M16" s="284" t="str">
        <f t="shared" ref="M16" si="5">P16&amp;Q16&amp;R16&amp;S16&amp;T16&amp;U16&amp;V16</f>
        <v>月日、1日0時間</v>
      </c>
      <c r="N16" s="490"/>
      <c r="O16" s="491"/>
      <c r="P16" s="21" t="s">
        <v>75</v>
      </c>
      <c r="Q16" s="285"/>
      <c r="R16" s="22" t="s">
        <v>76</v>
      </c>
      <c r="S16" s="23" t="s">
        <v>77</v>
      </c>
      <c r="T16" s="24" t="s">
        <v>78</v>
      </c>
      <c r="U16" s="25">
        <f>Y17</f>
        <v>0</v>
      </c>
      <c r="V16" s="26" t="s">
        <v>79</v>
      </c>
      <c r="W16" s="286"/>
      <c r="X16" s="27"/>
      <c r="Y16" s="286"/>
      <c r="Z16" s="286"/>
    </row>
    <row r="17" spans="1:32" ht="21.75" customHeight="1">
      <c r="A17" s="141"/>
      <c r="B17" s="480"/>
      <c r="C17" s="450"/>
      <c r="D17" s="452"/>
      <c r="E17" s="456"/>
      <c r="F17" s="494"/>
      <c r="G17" s="459"/>
      <c r="H17" s="460"/>
      <c r="I17" s="462"/>
      <c r="J17" s="464"/>
      <c r="K17" s="277"/>
      <c r="L17" s="278">
        <v>0</v>
      </c>
      <c r="M17" s="279" t="str">
        <f t="shared" ref="M17" si="6">P17&amp;S17&amp;T17</f>
        <v>～</v>
      </c>
      <c r="N17" s="467"/>
      <c r="O17" s="468"/>
      <c r="P17" s="485"/>
      <c r="Q17" s="486"/>
      <c r="R17" s="486"/>
      <c r="S17" s="28" t="s">
        <v>83</v>
      </c>
      <c r="T17" s="486"/>
      <c r="U17" s="486"/>
      <c r="V17" s="487"/>
      <c r="W17" s="342"/>
      <c r="X17" s="29">
        <f>T17-P17-W17</f>
        <v>0</v>
      </c>
      <c r="Y17" s="280">
        <f>X17*24</f>
        <v>0</v>
      </c>
      <c r="Z17" s="281">
        <f>Q16*U16</f>
        <v>0</v>
      </c>
    </row>
    <row r="18" spans="1:32" ht="21.75" customHeight="1">
      <c r="A18" s="141"/>
      <c r="B18" s="492">
        <v>5</v>
      </c>
      <c r="C18" s="449">
        <f t="shared" ref="C18" si="7">IF(OR(D18="保育士", D18="保育サポーター研修修了", D18="子育て支援員研修修了"), 1, 0)</f>
        <v>0</v>
      </c>
      <c r="D18" s="451" t="str">
        <f t="shared" ref="D18" si="8">K18</f>
        <v>▼選択肢</v>
      </c>
      <c r="E18" s="455" t="s">
        <v>440</v>
      </c>
      <c r="F18" s="493"/>
      <c r="G18" s="469"/>
      <c r="H18" s="470"/>
      <c r="I18" s="488"/>
      <c r="J18" s="489"/>
      <c r="K18" s="282" t="s">
        <v>23</v>
      </c>
      <c r="L18" s="283"/>
      <c r="M18" s="284" t="str">
        <f t="shared" ref="M18" si="9">P18&amp;Q18&amp;R18&amp;S18&amp;T18&amp;U18&amp;V18</f>
        <v>月日、1日0時間</v>
      </c>
      <c r="N18" s="475"/>
      <c r="O18" s="476"/>
      <c r="P18" s="21" t="s">
        <v>75</v>
      </c>
      <c r="Q18" s="285"/>
      <c r="R18" s="22" t="s">
        <v>76</v>
      </c>
      <c r="S18" s="23" t="s">
        <v>77</v>
      </c>
      <c r="T18" s="24" t="s">
        <v>78</v>
      </c>
      <c r="U18" s="25">
        <f>Y19</f>
        <v>0</v>
      </c>
      <c r="V18" s="26" t="s">
        <v>79</v>
      </c>
      <c r="W18" s="286"/>
      <c r="X18" s="27"/>
      <c r="Y18" s="286"/>
      <c r="Z18" s="286"/>
    </row>
    <row r="19" spans="1:32" ht="21.75" customHeight="1">
      <c r="A19" s="141"/>
      <c r="B19" s="480"/>
      <c r="C19" s="450"/>
      <c r="D19" s="452"/>
      <c r="E19" s="456"/>
      <c r="F19" s="494"/>
      <c r="G19" s="459"/>
      <c r="H19" s="460"/>
      <c r="I19" s="462"/>
      <c r="J19" s="464"/>
      <c r="K19" s="277"/>
      <c r="L19" s="278">
        <v>0</v>
      </c>
      <c r="M19" s="279" t="str">
        <f t="shared" ref="M19" si="10">P19&amp;S19&amp;T19</f>
        <v>～</v>
      </c>
      <c r="N19" s="477"/>
      <c r="O19" s="478"/>
      <c r="P19" s="485"/>
      <c r="Q19" s="486"/>
      <c r="R19" s="486"/>
      <c r="S19" s="28" t="s">
        <v>83</v>
      </c>
      <c r="T19" s="486"/>
      <c r="U19" s="486"/>
      <c r="V19" s="487"/>
      <c r="W19" s="342"/>
      <c r="X19" s="29">
        <f>T19-P19-W19</f>
        <v>0</v>
      </c>
      <c r="Y19" s="280">
        <f>X19*24</f>
        <v>0</v>
      </c>
      <c r="Z19" s="281">
        <f>Q18*U18</f>
        <v>0</v>
      </c>
    </row>
    <row r="20" spans="1:32" ht="21.75" customHeight="1">
      <c r="A20" s="141"/>
      <c r="B20" s="492">
        <v>6</v>
      </c>
      <c r="C20" s="449">
        <f t="shared" ref="C20" si="11">IF(OR(D20="保育士", D20="保育サポーター研修修了", D20="子育て支援員研修修了"), 1, 0)</f>
        <v>0</v>
      </c>
      <c r="D20" s="451" t="str">
        <f t="shared" ref="D20" si="12">K20</f>
        <v>▼選択肢</v>
      </c>
      <c r="E20" s="455" t="s">
        <v>440</v>
      </c>
      <c r="F20" s="493"/>
      <c r="G20" s="469"/>
      <c r="H20" s="470"/>
      <c r="I20" s="488"/>
      <c r="J20" s="489"/>
      <c r="K20" s="282" t="s">
        <v>23</v>
      </c>
      <c r="L20" s="283"/>
      <c r="M20" s="284" t="str">
        <f t="shared" ref="M20" si="13">P20&amp;Q20&amp;R20&amp;S20&amp;T20&amp;U20&amp;V20</f>
        <v>月日、1日0時間</v>
      </c>
      <c r="N20" s="475"/>
      <c r="O20" s="476"/>
      <c r="P20" s="21" t="s">
        <v>75</v>
      </c>
      <c r="Q20" s="285"/>
      <c r="R20" s="22" t="s">
        <v>76</v>
      </c>
      <c r="S20" s="23" t="s">
        <v>77</v>
      </c>
      <c r="T20" s="24" t="s">
        <v>78</v>
      </c>
      <c r="U20" s="25">
        <f>Y21</f>
        <v>0</v>
      </c>
      <c r="V20" s="26" t="s">
        <v>79</v>
      </c>
      <c r="W20" s="286"/>
      <c r="X20" s="27"/>
      <c r="Y20" s="286"/>
      <c r="Z20" s="286"/>
    </row>
    <row r="21" spans="1:32" ht="21.75" customHeight="1">
      <c r="A21" s="141"/>
      <c r="B21" s="480"/>
      <c r="C21" s="450"/>
      <c r="D21" s="452"/>
      <c r="E21" s="456"/>
      <c r="F21" s="494"/>
      <c r="G21" s="459"/>
      <c r="H21" s="460"/>
      <c r="I21" s="462"/>
      <c r="J21" s="464"/>
      <c r="K21" s="277"/>
      <c r="L21" s="278">
        <v>0</v>
      </c>
      <c r="M21" s="279" t="str">
        <f t="shared" ref="M21" si="14">P21&amp;S21&amp;T21</f>
        <v>～</v>
      </c>
      <c r="N21" s="477"/>
      <c r="O21" s="478"/>
      <c r="P21" s="485"/>
      <c r="Q21" s="486"/>
      <c r="R21" s="486"/>
      <c r="S21" s="28" t="s">
        <v>83</v>
      </c>
      <c r="T21" s="486"/>
      <c r="U21" s="486"/>
      <c r="V21" s="487"/>
      <c r="W21" s="342"/>
      <c r="X21" s="29">
        <f>T21-P21-W21</f>
        <v>0</v>
      </c>
      <c r="Y21" s="280">
        <f>X21*24</f>
        <v>0</v>
      </c>
      <c r="Z21" s="281">
        <f>Q20*U20</f>
        <v>0</v>
      </c>
    </row>
    <row r="22" spans="1:32" ht="21.75" customHeight="1">
      <c r="A22" s="141"/>
      <c r="B22" s="492">
        <v>7</v>
      </c>
      <c r="C22" s="449">
        <f t="shared" ref="C22" si="15">IF(OR(D22="保育士", D22="保育サポーター研修修了", D22="子育て支援員研修修了"), 1, 0)</f>
        <v>0</v>
      </c>
      <c r="D22" s="451" t="str">
        <f t="shared" ref="D22" si="16">K22</f>
        <v>▼選択肢</v>
      </c>
      <c r="E22" s="455" t="s">
        <v>440</v>
      </c>
      <c r="F22" s="493"/>
      <c r="G22" s="469"/>
      <c r="H22" s="470"/>
      <c r="I22" s="488"/>
      <c r="J22" s="489"/>
      <c r="K22" s="282" t="s">
        <v>23</v>
      </c>
      <c r="L22" s="283"/>
      <c r="M22" s="284" t="str">
        <f t="shared" ref="M22" si="17">P22&amp;Q22&amp;R22&amp;S22&amp;T22&amp;U22&amp;V22</f>
        <v>月日、1日0時間</v>
      </c>
      <c r="N22" s="475"/>
      <c r="O22" s="476"/>
      <c r="P22" s="21" t="s">
        <v>75</v>
      </c>
      <c r="Q22" s="285"/>
      <c r="R22" s="22" t="s">
        <v>76</v>
      </c>
      <c r="S22" s="23" t="s">
        <v>77</v>
      </c>
      <c r="T22" s="24" t="s">
        <v>78</v>
      </c>
      <c r="U22" s="25">
        <f>Y23</f>
        <v>0</v>
      </c>
      <c r="V22" s="26" t="s">
        <v>79</v>
      </c>
      <c r="W22" s="286"/>
      <c r="X22" s="27"/>
      <c r="Y22" s="286"/>
      <c r="Z22" s="286"/>
    </row>
    <row r="23" spans="1:32" ht="21.75" customHeight="1">
      <c r="A23" s="141"/>
      <c r="B23" s="480"/>
      <c r="C23" s="450"/>
      <c r="D23" s="452"/>
      <c r="E23" s="456"/>
      <c r="F23" s="494"/>
      <c r="G23" s="459"/>
      <c r="H23" s="460"/>
      <c r="I23" s="462"/>
      <c r="J23" s="464"/>
      <c r="K23" s="277"/>
      <c r="L23" s="278">
        <v>0</v>
      </c>
      <c r="M23" s="279" t="str">
        <f t="shared" ref="M23" si="18">P23&amp;S23&amp;T23</f>
        <v>～</v>
      </c>
      <c r="N23" s="477"/>
      <c r="O23" s="478"/>
      <c r="P23" s="485"/>
      <c r="Q23" s="486"/>
      <c r="R23" s="486"/>
      <c r="S23" s="28" t="s">
        <v>83</v>
      </c>
      <c r="T23" s="486"/>
      <c r="U23" s="486"/>
      <c r="V23" s="487"/>
      <c r="W23" s="342"/>
      <c r="X23" s="29">
        <f>T23-P23-W23</f>
        <v>0</v>
      </c>
      <c r="Y23" s="280">
        <f>X23*24</f>
        <v>0</v>
      </c>
      <c r="Z23" s="281">
        <f>Q22*U22</f>
        <v>0</v>
      </c>
      <c r="AF23"/>
    </row>
    <row r="24" spans="1:32" ht="21.75" customHeight="1">
      <c r="A24" s="141"/>
      <c r="B24" s="492">
        <v>8</v>
      </c>
      <c r="C24" s="449">
        <f t="shared" ref="C24" si="19">IF(OR(D24="保育士", D24="保育サポーター研修修了", D24="子育て支援員研修修了"), 1, 0)</f>
        <v>0</v>
      </c>
      <c r="D24" s="451" t="str">
        <f t="shared" ref="D24" si="20">K24</f>
        <v>▼選択肢</v>
      </c>
      <c r="E24" s="455" t="s">
        <v>440</v>
      </c>
      <c r="F24" s="493"/>
      <c r="G24" s="469"/>
      <c r="H24" s="470"/>
      <c r="I24" s="488"/>
      <c r="J24" s="489"/>
      <c r="K24" s="282" t="s">
        <v>23</v>
      </c>
      <c r="L24" s="283"/>
      <c r="M24" s="284" t="str">
        <f t="shared" ref="M24" si="21">P24&amp;Q24&amp;R24&amp;S24&amp;T24&amp;U24&amp;V24</f>
        <v>月日、1日0時間</v>
      </c>
      <c r="N24" s="475"/>
      <c r="O24" s="476"/>
      <c r="P24" s="21" t="s">
        <v>75</v>
      </c>
      <c r="Q24" s="285"/>
      <c r="R24" s="22" t="s">
        <v>76</v>
      </c>
      <c r="S24" s="23" t="s">
        <v>77</v>
      </c>
      <c r="T24" s="24" t="s">
        <v>78</v>
      </c>
      <c r="U24" s="25">
        <f>Y25</f>
        <v>0</v>
      </c>
      <c r="V24" s="26" t="s">
        <v>79</v>
      </c>
      <c r="W24" s="286"/>
      <c r="X24" s="27"/>
      <c r="Y24" s="286"/>
      <c r="Z24" s="286"/>
      <c r="AF24"/>
    </row>
    <row r="25" spans="1:32" ht="21.75" customHeight="1">
      <c r="A25" s="141"/>
      <c r="B25" s="480"/>
      <c r="C25" s="450"/>
      <c r="D25" s="452"/>
      <c r="E25" s="456"/>
      <c r="F25" s="494"/>
      <c r="G25" s="459"/>
      <c r="H25" s="460"/>
      <c r="I25" s="462"/>
      <c r="J25" s="464"/>
      <c r="K25" s="277"/>
      <c r="L25" s="278">
        <v>0</v>
      </c>
      <c r="M25" s="279" t="str">
        <f t="shared" ref="M25" si="22">P25&amp;S25&amp;T25</f>
        <v>～</v>
      </c>
      <c r="N25" s="477"/>
      <c r="O25" s="478"/>
      <c r="P25" s="485"/>
      <c r="Q25" s="486"/>
      <c r="R25" s="486"/>
      <c r="S25" s="28" t="s">
        <v>83</v>
      </c>
      <c r="T25" s="486"/>
      <c r="U25" s="486"/>
      <c r="V25" s="487"/>
      <c r="W25" s="342"/>
      <c r="X25" s="29">
        <f>T25-P25-W25</f>
        <v>0</v>
      </c>
      <c r="Y25" s="280">
        <f>X25*24</f>
        <v>0</v>
      </c>
      <c r="Z25" s="281">
        <f>Q24*U24</f>
        <v>0</v>
      </c>
      <c r="AF25"/>
    </row>
    <row r="26" spans="1:32" ht="21.75" customHeight="1">
      <c r="A26" s="141"/>
      <c r="B26" s="492">
        <v>9</v>
      </c>
      <c r="C26" s="449">
        <f t="shared" ref="C26" si="23">IF(OR(D26="保育士", D26="保育サポーター研修修了", D26="子育て支援員研修修了"), 1, 0)</f>
        <v>0</v>
      </c>
      <c r="D26" s="451" t="str">
        <f t="shared" ref="D26" si="24">K26</f>
        <v>▼選択肢</v>
      </c>
      <c r="E26" s="455" t="s">
        <v>440</v>
      </c>
      <c r="F26" s="493"/>
      <c r="G26" s="469"/>
      <c r="H26" s="470"/>
      <c r="I26" s="488"/>
      <c r="J26" s="489"/>
      <c r="K26" s="282" t="s">
        <v>23</v>
      </c>
      <c r="L26" s="283"/>
      <c r="M26" s="284" t="str">
        <f t="shared" ref="M26" si="25">P26&amp;Q26&amp;R26&amp;S26&amp;T26&amp;U26&amp;V26</f>
        <v>月日、1日0時間</v>
      </c>
      <c r="N26" s="475"/>
      <c r="O26" s="476"/>
      <c r="P26" s="21" t="s">
        <v>75</v>
      </c>
      <c r="Q26" s="285"/>
      <c r="R26" s="22" t="s">
        <v>76</v>
      </c>
      <c r="S26" s="23" t="s">
        <v>77</v>
      </c>
      <c r="T26" s="24" t="s">
        <v>78</v>
      </c>
      <c r="U26" s="25">
        <f>Y27</f>
        <v>0</v>
      </c>
      <c r="V26" s="26" t="s">
        <v>79</v>
      </c>
      <c r="W26" s="286"/>
      <c r="X26" s="27"/>
      <c r="Y26" s="286"/>
      <c r="Z26" s="286"/>
      <c r="AF26"/>
    </row>
    <row r="27" spans="1:32" ht="21.75" customHeight="1">
      <c r="A27" s="141"/>
      <c r="B27" s="480"/>
      <c r="C27" s="450"/>
      <c r="D27" s="452"/>
      <c r="E27" s="456"/>
      <c r="F27" s="494"/>
      <c r="G27" s="459"/>
      <c r="H27" s="460"/>
      <c r="I27" s="462"/>
      <c r="J27" s="464"/>
      <c r="K27" s="277"/>
      <c r="L27" s="278">
        <v>0</v>
      </c>
      <c r="M27" s="279" t="str">
        <f t="shared" ref="M27" si="26">P27&amp;S27&amp;T27</f>
        <v>～</v>
      </c>
      <c r="N27" s="477"/>
      <c r="O27" s="478"/>
      <c r="P27" s="485"/>
      <c r="Q27" s="486"/>
      <c r="R27" s="486"/>
      <c r="S27" s="28" t="s">
        <v>83</v>
      </c>
      <c r="T27" s="486"/>
      <c r="U27" s="486"/>
      <c r="V27" s="487"/>
      <c r="W27" s="342"/>
      <c r="X27" s="29">
        <f>T27-P27-W27</f>
        <v>0</v>
      </c>
      <c r="Y27" s="280">
        <f>X27*24</f>
        <v>0</v>
      </c>
      <c r="Z27" s="281">
        <f>Q26*U26</f>
        <v>0</v>
      </c>
      <c r="AF27"/>
    </row>
    <row r="28" spans="1:32" ht="21.5" customHeight="1">
      <c r="A28" s="141"/>
      <c r="B28" s="492">
        <v>10</v>
      </c>
      <c r="C28" s="449">
        <f t="shared" ref="C28" si="27">IF(OR(D28="保育士", D28="保育サポーター研修修了", D28="子育て支援員研修修了"), 1, 0)</f>
        <v>0</v>
      </c>
      <c r="D28" s="451" t="str">
        <f t="shared" ref="D28" si="28">K28</f>
        <v>▼選択肢</v>
      </c>
      <c r="E28" s="455" t="s">
        <v>440</v>
      </c>
      <c r="F28" s="493"/>
      <c r="G28" s="469"/>
      <c r="H28" s="470"/>
      <c r="I28" s="488"/>
      <c r="J28" s="489"/>
      <c r="K28" s="282" t="s">
        <v>23</v>
      </c>
      <c r="L28" s="283"/>
      <c r="M28" s="284" t="str">
        <f t="shared" ref="M28" si="29">P28&amp;Q28&amp;R28&amp;S28&amp;T28&amp;U28&amp;V28</f>
        <v>月日、1日0時間</v>
      </c>
      <c r="N28" s="475"/>
      <c r="O28" s="476"/>
      <c r="P28" s="21" t="s">
        <v>75</v>
      </c>
      <c r="Q28" s="285"/>
      <c r="R28" s="22" t="s">
        <v>76</v>
      </c>
      <c r="S28" s="23" t="s">
        <v>77</v>
      </c>
      <c r="T28" s="24" t="s">
        <v>78</v>
      </c>
      <c r="U28" s="25">
        <f>Y29</f>
        <v>0</v>
      </c>
      <c r="V28" s="26" t="s">
        <v>79</v>
      </c>
      <c r="W28" s="286"/>
      <c r="X28" s="27"/>
      <c r="Y28" s="286"/>
      <c r="Z28" s="286"/>
      <c r="AF28"/>
    </row>
    <row r="29" spans="1:32" ht="21.75" customHeight="1">
      <c r="A29" s="141"/>
      <c r="B29" s="480"/>
      <c r="C29" s="450"/>
      <c r="D29" s="452"/>
      <c r="E29" s="456"/>
      <c r="F29" s="494"/>
      <c r="G29" s="459"/>
      <c r="H29" s="460"/>
      <c r="I29" s="462"/>
      <c r="J29" s="464"/>
      <c r="K29" s="277"/>
      <c r="L29" s="278">
        <v>0</v>
      </c>
      <c r="M29" s="279" t="str">
        <f t="shared" ref="M29" si="30">P29&amp;S29&amp;T29</f>
        <v>～</v>
      </c>
      <c r="N29" s="477"/>
      <c r="O29" s="478"/>
      <c r="P29" s="485"/>
      <c r="Q29" s="486"/>
      <c r="R29" s="486"/>
      <c r="S29" s="28" t="s">
        <v>83</v>
      </c>
      <c r="T29" s="486"/>
      <c r="U29" s="486"/>
      <c r="V29" s="487"/>
      <c r="W29" s="342"/>
      <c r="X29" s="29">
        <f>T29-P29-W29</f>
        <v>0</v>
      </c>
      <c r="Y29" s="280">
        <f>X29*24</f>
        <v>0</v>
      </c>
      <c r="Z29" s="281">
        <f>Q28*U28</f>
        <v>0</v>
      </c>
      <c r="AF29"/>
    </row>
    <row r="30" spans="1:32" ht="21.75" customHeight="1">
      <c r="A30" s="141"/>
      <c r="B30" s="492">
        <v>11</v>
      </c>
      <c r="C30" s="449">
        <f t="shared" ref="C30" si="31">IF(OR(D30="保育士", D30="保育サポーター研修修了", D30="子育て支援員研修修了"), 1, 0)</f>
        <v>0</v>
      </c>
      <c r="D30" s="451" t="str">
        <f t="shared" ref="D30" si="32">K30</f>
        <v>▼選択肢</v>
      </c>
      <c r="E30" s="455" t="s">
        <v>440</v>
      </c>
      <c r="F30" s="493"/>
      <c r="G30" s="469"/>
      <c r="H30" s="470"/>
      <c r="I30" s="488"/>
      <c r="J30" s="489"/>
      <c r="K30" s="282" t="s">
        <v>23</v>
      </c>
      <c r="L30" s="283"/>
      <c r="M30" s="284" t="str">
        <f>P30&amp;Q30&amp;R30&amp;S30&amp;T30&amp;U30&amp;V30</f>
        <v>月日、1日0時間</v>
      </c>
      <c r="N30" s="475"/>
      <c r="O30" s="476"/>
      <c r="P30" s="21" t="s">
        <v>75</v>
      </c>
      <c r="Q30" s="285"/>
      <c r="R30" s="22" t="s">
        <v>76</v>
      </c>
      <c r="S30" s="23" t="s">
        <v>77</v>
      </c>
      <c r="T30" s="24" t="s">
        <v>78</v>
      </c>
      <c r="U30" s="25">
        <f>Y31</f>
        <v>0</v>
      </c>
      <c r="V30" s="26" t="s">
        <v>79</v>
      </c>
      <c r="W30" s="286"/>
      <c r="X30" s="27"/>
      <c r="Y30" s="286"/>
      <c r="Z30" s="286"/>
      <c r="AF30"/>
    </row>
    <row r="31" spans="1:32" ht="21.75" customHeight="1">
      <c r="A31" s="141"/>
      <c r="B31" s="480"/>
      <c r="C31" s="450"/>
      <c r="D31" s="452"/>
      <c r="E31" s="456"/>
      <c r="F31" s="494"/>
      <c r="G31" s="459"/>
      <c r="H31" s="460"/>
      <c r="I31" s="462"/>
      <c r="J31" s="464"/>
      <c r="K31" s="277"/>
      <c r="L31" s="278">
        <v>0</v>
      </c>
      <c r="M31" s="279" t="str">
        <f>P31&amp;S31&amp;T31</f>
        <v>～</v>
      </c>
      <c r="N31" s="477"/>
      <c r="O31" s="478"/>
      <c r="P31" s="485"/>
      <c r="Q31" s="486"/>
      <c r="R31" s="486"/>
      <c r="S31" s="28" t="s">
        <v>83</v>
      </c>
      <c r="T31" s="486"/>
      <c r="U31" s="486"/>
      <c r="V31" s="487"/>
      <c r="W31" s="342"/>
      <c r="X31" s="29">
        <f>T31-P31-W31</f>
        <v>0</v>
      </c>
      <c r="Y31" s="280">
        <f>X31*24</f>
        <v>0</v>
      </c>
      <c r="Z31" s="281">
        <f>Q30*U30</f>
        <v>0</v>
      </c>
      <c r="AF31"/>
    </row>
    <row r="32" spans="1:32" ht="21.75" customHeight="1">
      <c r="A32" s="141"/>
      <c r="B32" s="492">
        <v>12</v>
      </c>
      <c r="C32" s="449">
        <f t="shared" ref="C32" si="33">IF(OR(D32="保育士", D32="保育サポーター研修修了", D32="子育て支援員研修修了"), 1, 0)</f>
        <v>0</v>
      </c>
      <c r="D32" s="451" t="str">
        <f t="shared" ref="D32" si="34">K32</f>
        <v>▼選択肢</v>
      </c>
      <c r="E32" s="455" t="s">
        <v>440</v>
      </c>
      <c r="F32" s="493"/>
      <c r="G32" s="469"/>
      <c r="H32" s="470"/>
      <c r="I32" s="488"/>
      <c r="J32" s="489"/>
      <c r="K32" s="282" t="s">
        <v>23</v>
      </c>
      <c r="L32" s="283"/>
      <c r="M32" s="284" t="str">
        <f t="shared" ref="M32" si="35">P32&amp;Q32&amp;R32&amp;S32&amp;T32&amp;U32&amp;V32</f>
        <v>月日、1日0時間</v>
      </c>
      <c r="N32" s="475"/>
      <c r="O32" s="476"/>
      <c r="P32" s="21" t="s">
        <v>75</v>
      </c>
      <c r="Q32" s="285"/>
      <c r="R32" s="22" t="s">
        <v>76</v>
      </c>
      <c r="S32" s="23" t="s">
        <v>77</v>
      </c>
      <c r="T32" s="24" t="s">
        <v>78</v>
      </c>
      <c r="U32" s="25">
        <f>Y33</f>
        <v>0</v>
      </c>
      <c r="V32" s="26" t="s">
        <v>79</v>
      </c>
      <c r="W32" s="286"/>
      <c r="X32" s="27"/>
      <c r="Y32" s="286"/>
      <c r="Z32" s="286"/>
      <c r="AF32"/>
    </row>
    <row r="33" spans="1:32" ht="21.75" customHeight="1">
      <c r="A33" s="141"/>
      <c r="B33" s="480"/>
      <c r="C33" s="450"/>
      <c r="D33" s="452"/>
      <c r="E33" s="456"/>
      <c r="F33" s="494"/>
      <c r="G33" s="459"/>
      <c r="H33" s="460"/>
      <c r="I33" s="462"/>
      <c r="J33" s="464"/>
      <c r="K33" s="277"/>
      <c r="L33" s="278">
        <v>0</v>
      </c>
      <c r="M33" s="279" t="str">
        <f t="shared" ref="M33" si="36">P33&amp;S33&amp;T33</f>
        <v>～</v>
      </c>
      <c r="N33" s="477"/>
      <c r="O33" s="478"/>
      <c r="P33" s="485"/>
      <c r="Q33" s="486"/>
      <c r="R33" s="486"/>
      <c r="S33" s="28" t="s">
        <v>83</v>
      </c>
      <c r="T33" s="486"/>
      <c r="U33" s="486"/>
      <c r="V33" s="487"/>
      <c r="W33" s="342"/>
      <c r="X33" s="29">
        <f>T33-P33-W33</f>
        <v>0</v>
      </c>
      <c r="Y33" s="280">
        <f>X33*24</f>
        <v>0</v>
      </c>
      <c r="Z33" s="281">
        <f>Q32*U32</f>
        <v>0</v>
      </c>
      <c r="AF33"/>
    </row>
    <row r="34" spans="1:32" ht="21.75" customHeight="1">
      <c r="A34" s="141"/>
      <c r="B34" s="492">
        <v>13</v>
      </c>
      <c r="C34" s="449">
        <f t="shared" ref="C34" si="37">IF(OR(D34="保育士", D34="保育サポーター研修修了", D34="子育て支援員研修修了"), 1, 0)</f>
        <v>0</v>
      </c>
      <c r="D34" s="451" t="str">
        <f t="shared" ref="D34" si="38">K34</f>
        <v>▼選択肢</v>
      </c>
      <c r="E34" s="455" t="s">
        <v>440</v>
      </c>
      <c r="F34" s="493"/>
      <c r="G34" s="469"/>
      <c r="H34" s="470"/>
      <c r="I34" s="488"/>
      <c r="J34" s="489"/>
      <c r="K34" s="282" t="s">
        <v>23</v>
      </c>
      <c r="L34" s="283"/>
      <c r="M34" s="284" t="str">
        <f t="shared" ref="M34" si="39">P34&amp;Q34&amp;R34&amp;S34&amp;T34&amp;U34&amp;V34</f>
        <v>月日、1日0時間</v>
      </c>
      <c r="N34" s="475"/>
      <c r="O34" s="476"/>
      <c r="P34" s="21" t="s">
        <v>75</v>
      </c>
      <c r="Q34" s="285"/>
      <c r="R34" s="22" t="s">
        <v>76</v>
      </c>
      <c r="S34" s="23" t="s">
        <v>77</v>
      </c>
      <c r="T34" s="24" t="s">
        <v>78</v>
      </c>
      <c r="U34" s="25">
        <f>Y35</f>
        <v>0</v>
      </c>
      <c r="V34" s="26" t="s">
        <v>79</v>
      </c>
      <c r="W34" s="286"/>
      <c r="X34" s="27"/>
      <c r="Y34" s="286"/>
      <c r="Z34" s="286"/>
      <c r="AF34"/>
    </row>
    <row r="35" spans="1:32" ht="21.75" customHeight="1">
      <c r="A35" s="141"/>
      <c r="B35" s="480"/>
      <c r="C35" s="450"/>
      <c r="D35" s="452"/>
      <c r="E35" s="456"/>
      <c r="F35" s="494"/>
      <c r="G35" s="459"/>
      <c r="H35" s="460"/>
      <c r="I35" s="462"/>
      <c r="J35" s="464"/>
      <c r="K35" s="277"/>
      <c r="L35" s="278">
        <v>0</v>
      </c>
      <c r="M35" s="279" t="str">
        <f t="shared" ref="M35" si="40">P35&amp;S35&amp;T35</f>
        <v>～</v>
      </c>
      <c r="N35" s="477"/>
      <c r="O35" s="478"/>
      <c r="P35" s="485"/>
      <c r="Q35" s="486"/>
      <c r="R35" s="486"/>
      <c r="S35" s="28" t="s">
        <v>83</v>
      </c>
      <c r="T35" s="486"/>
      <c r="U35" s="486"/>
      <c r="V35" s="487"/>
      <c r="W35" s="342"/>
      <c r="X35" s="29">
        <f>T35-P35-W35</f>
        <v>0</v>
      </c>
      <c r="Y35" s="280">
        <f>X35*24</f>
        <v>0</v>
      </c>
      <c r="Z35" s="281">
        <f>Q34*U34</f>
        <v>0</v>
      </c>
      <c r="AF35"/>
    </row>
    <row r="36" spans="1:32" ht="21.75" customHeight="1">
      <c r="A36" s="141"/>
      <c r="B36" s="492">
        <v>14</v>
      </c>
      <c r="C36" s="449">
        <f t="shared" ref="C36" si="41">IF(OR(D36="保育士", D36="保育サポーター研修修了", D36="子育て支援員研修修了"), 1, 0)</f>
        <v>0</v>
      </c>
      <c r="D36" s="451" t="str">
        <f t="shared" ref="D36" si="42">K36</f>
        <v>▼選択肢</v>
      </c>
      <c r="E36" s="455" t="s">
        <v>440</v>
      </c>
      <c r="F36" s="493"/>
      <c r="G36" s="469"/>
      <c r="H36" s="470"/>
      <c r="I36" s="488"/>
      <c r="J36" s="489"/>
      <c r="K36" s="282" t="s">
        <v>23</v>
      </c>
      <c r="L36" s="283"/>
      <c r="M36" s="284" t="str">
        <f t="shared" ref="M36" si="43">P36&amp;Q36&amp;R36&amp;S36&amp;T36&amp;U36&amp;V36</f>
        <v>月日、1日0時間</v>
      </c>
      <c r="N36" s="475"/>
      <c r="O36" s="476"/>
      <c r="P36" s="21" t="s">
        <v>75</v>
      </c>
      <c r="Q36" s="285"/>
      <c r="R36" s="22" t="s">
        <v>76</v>
      </c>
      <c r="S36" s="23" t="s">
        <v>77</v>
      </c>
      <c r="T36" s="24" t="s">
        <v>78</v>
      </c>
      <c r="U36" s="25">
        <f>Y37</f>
        <v>0</v>
      </c>
      <c r="V36" s="26" t="s">
        <v>79</v>
      </c>
      <c r="W36" s="286"/>
      <c r="X36" s="27"/>
      <c r="Y36" s="286"/>
      <c r="Z36" s="286"/>
      <c r="AF36"/>
    </row>
    <row r="37" spans="1:32" ht="21.75" customHeight="1">
      <c r="A37" s="141"/>
      <c r="B37" s="480"/>
      <c r="C37" s="450"/>
      <c r="D37" s="452"/>
      <c r="E37" s="456"/>
      <c r="F37" s="494"/>
      <c r="G37" s="459"/>
      <c r="H37" s="460"/>
      <c r="I37" s="462"/>
      <c r="J37" s="464"/>
      <c r="K37" s="277"/>
      <c r="L37" s="278">
        <v>0</v>
      </c>
      <c r="M37" s="279" t="str">
        <f t="shared" ref="M37" si="44">P37&amp;S37&amp;T37</f>
        <v>～</v>
      </c>
      <c r="N37" s="477"/>
      <c r="O37" s="478"/>
      <c r="P37" s="485"/>
      <c r="Q37" s="486"/>
      <c r="R37" s="486"/>
      <c r="S37" s="28" t="s">
        <v>83</v>
      </c>
      <c r="T37" s="486"/>
      <c r="U37" s="486"/>
      <c r="V37" s="487"/>
      <c r="W37" s="342"/>
      <c r="X37" s="29">
        <f>T37-P37-W37</f>
        <v>0</v>
      </c>
      <c r="Y37" s="280">
        <f>X37*24</f>
        <v>0</v>
      </c>
      <c r="Z37" s="281">
        <f>Q36*U36</f>
        <v>0</v>
      </c>
      <c r="AF37"/>
    </row>
    <row r="38" spans="1:32" ht="21.75" customHeight="1">
      <c r="A38" s="141"/>
      <c r="B38" s="492">
        <v>15</v>
      </c>
      <c r="C38" s="449">
        <f t="shared" ref="C38" si="45">IF(OR(D38="保育士", D38="保育サポーター研修修了", D38="子育て支援員研修修了"), 1, 0)</f>
        <v>0</v>
      </c>
      <c r="D38" s="451" t="str">
        <f t="shared" ref="D38" si="46">K38</f>
        <v>▼選択肢</v>
      </c>
      <c r="E38" s="455" t="s">
        <v>440</v>
      </c>
      <c r="F38" s="493"/>
      <c r="G38" s="469"/>
      <c r="H38" s="470"/>
      <c r="I38" s="488"/>
      <c r="J38" s="489"/>
      <c r="K38" s="282" t="s">
        <v>23</v>
      </c>
      <c r="L38" s="283"/>
      <c r="M38" s="284" t="str">
        <f t="shared" ref="M38" si="47">P38&amp;Q38&amp;R38&amp;S38&amp;T38&amp;U38&amp;V38</f>
        <v>月日、1日0時間</v>
      </c>
      <c r="N38" s="475"/>
      <c r="O38" s="476"/>
      <c r="P38" s="21" t="s">
        <v>75</v>
      </c>
      <c r="Q38" s="285"/>
      <c r="R38" s="22" t="s">
        <v>76</v>
      </c>
      <c r="S38" s="23" t="s">
        <v>77</v>
      </c>
      <c r="T38" s="24" t="s">
        <v>78</v>
      </c>
      <c r="U38" s="25">
        <f>Y39</f>
        <v>0</v>
      </c>
      <c r="V38" s="26" t="s">
        <v>79</v>
      </c>
      <c r="W38" s="286"/>
      <c r="X38" s="27"/>
      <c r="Y38" s="286"/>
      <c r="Z38" s="286"/>
      <c r="AF38"/>
    </row>
    <row r="39" spans="1:32" ht="21.75" customHeight="1">
      <c r="A39" s="141"/>
      <c r="B39" s="480"/>
      <c r="C39" s="450"/>
      <c r="D39" s="452"/>
      <c r="E39" s="456"/>
      <c r="F39" s="494"/>
      <c r="G39" s="459"/>
      <c r="H39" s="460"/>
      <c r="I39" s="462"/>
      <c r="J39" s="464"/>
      <c r="K39" s="277"/>
      <c r="L39" s="278">
        <v>0</v>
      </c>
      <c r="M39" s="279" t="str">
        <f t="shared" ref="M39" si="48">P39&amp;S39&amp;T39</f>
        <v>～</v>
      </c>
      <c r="N39" s="477"/>
      <c r="O39" s="478"/>
      <c r="P39" s="485"/>
      <c r="Q39" s="486"/>
      <c r="R39" s="486"/>
      <c r="S39" s="28" t="s">
        <v>83</v>
      </c>
      <c r="T39" s="486"/>
      <c r="U39" s="486"/>
      <c r="V39" s="487"/>
      <c r="W39" s="342"/>
      <c r="X39" s="29">
        <f>T39-P39-W39</f>
        <v>0</v>
      </c>
      <c r="Y39" s="280">
        <f>X39*24</f>
        <v>0</v>
      </c>
      <c r="Z39" s="281">
        <f>Q38*U38</f>
        <v>0</v>
      </c>
      <c r="AF39"/>
    </row>
    <row r="40" spans="1:32" ht="21.75" customHeight="1">
      <c r="A40" s="141"/>
      <c r="B40" s="492">
        <v>16</v>
      </c>
      <c r="C40" s="449">
        <f t="shared" ref="C40" si="49">IF(OR(D40="保育士", D40="保育サポーター研修修了", D40="子育て支援員研修修了"), 1, 0)</f>
        <v>0</v>
      </c>
      <c r="D40" s="451" t="str">
        <f t="shared" ref="D40" si="50">K40</f>
        <v>▼選択肢</v>
      </c>
      <c r="E40" s="455" t="s">
        <v>440</v>
      </c>
      <c r="F40" s="493"/>
      <c r="G40" s="469"/>
      <c r="H40" s="470"/>
      <c r="I40" s="488"/>
      <c r="J40" s="489"/>
      <c r="K40" s="282" t="s">
        <v>23</v>
      </c>
      <c r="L40" s="283"/>
      <c r="M40" s="284" t="str">
        <f t="shared" ref="M40" si="51">P40&amp;Q40&amp;R40&amp;S40&amp;T40&amp;U40&amp;V40</f>
        <v>月日、1日0時間</v>
      </c>
      <c r="N40" s="475"/>
      <c r="O40" s="476"/>
      <c r="P40" s="21" t="s">
        <v>75</v>
      </c>
      <c r="Q40" s="285"/>
      <c r="R40" s="22" t="s">
        <v>76</v>
      </c>
      <c r="S40" s="23" t="s">
        <v>77</v>
      </c>
      <c r="T40" s="24" t="s">
        <v>78</v>
      </c>
      <c r="U40" s="25">
        <f>Y41</f>
        <v>0</v>
      </c>
      <c r="V40" s="26" t="s">
        <v>79</v>
      </c>
      <c r="W40" s="286"/>
      <c r="X40" s="27"/>
      <c r="Y40" s="286"/>
      <c r="Z40" s="286"/>
      <c r="AF40"/>
    </row>
    <row r="41" spans="1:32" ht="21.75" customHeight="1">
      <c r="A41" s="141"/>
      <c r="B41" s="480"/>
      <c r="C41" s="450"/>
      <c r="D41" s="452"/>
      <c r="E41" s="456"/>
      <c r="F41" s="494"/>
      <c r="G41" s="459"/>
      <c r="H41" s="460"/>
      <c r="I41" s="462"/>
      <c r="J41" s="464"/>
      <c r="K41" s="277"/>
      <c r="L41" s="278">
        <v>0</v>
      </c>
      <c r="M41" s="279" t="str">
        <f t="shared" ref="M41" si="52">P41&amp;S41&amp;T41</f>
        <v>～</v>
      </c>
      <c r="N41" s="477"/>
      <c r="O41" s="478"/>
      <c r="P41" s="485"/>
      <c r="Q41" s="486"/>
      <c r="R41" s="486"/>
      <c r="S41" s="28" t="s">
        <v>83</v>
      </c>
      <c r="T41" s="486"/>
      <c r="U41" s="486"/>
      <c r="V41" s="487"/>
      <c r="W41" s="342"/>
      <c r="X41" s="29">
        <f>T41-P41-W41</f>
        <v>0</v>
      </c>
      <c r="Y41" s="280">
        <f>X41*24</f>
        <v>0</v>
      </c>
      <c r="Z41" s="281">
        <f>Q40*U40</f>
        <v>0</v>
      </c>
      <c r="AF41"/>
    </row>
    <row r="42" spans="1:32" ht="21.75" customHeight="1">
      <c r="A42" s="141"/>
      <c r="B42" s="492">
        <v>17</v>
      </c>
      <c r="C42" s="449">
        <f t="shared" ref="C42" si="53">IF(OR(D42="保育士", D42="保育サポーター研修修了", D42="子育て支援員研修修了"), 1, 0)</f>
        <v>0</v>
      </c>
      <c r="D42" s="451" t="str">
        <f t="shared" ref="D42" si="54">K42</f>
        <v>▼選択肢</v>
      </c>
      <c r="E42" s="455" t="s">
        <v>440</v>
      </c>
      <c r="F42" s="493"/>
      <c r="G42" s="469"/>
      <c r="H42" s="470"/>
      <c r="I42" s="488"/>
      <c r="J42" s="489"/>
      <c r="K42" s="282" t="s">
        <v>23</v>
      </c>
      <c r="L42" s="283"/>
      <c r="M42" s="284" t="str">
        <f t="shared" ref="M42" si="55">P42&amp;Q42&amp;R42&amp;S42&amp;T42&amp;U42&amp;V42</f>
        <v>月日、1日0時間</v>
      </c>
      <c r="N42" s="475"/>
      <c r="O42" s="476"/>
      <c r="P42" s="21" t="s">
        <v>75</v>
      </c>
      <c r="Q42" s="285"/>
      <c r="R42" s="22" t="s">
        <v>76</v>
      </c>
      <c r="S42" s="23" t="s">
        <v>77</v>
      </c>
      <c r="T42" s="24" t="s">
        <v>78</v>
      </c>
      <c r="U42" s="25">
        <f>Y43</f>
        <v>0</v>
      </c>
      <c r="V42" s="26" t="s">
        <v>79</v>
      </c>
      <c r="W42" s="286"/>
      <c r="X42" s="27"/>
      <c r="Y42" s="286"/>
      <c r="Z42" s="286"/>
      <c r="AF42"/>
    </row>
    <row r="43" spans="1:32" ht="21.75" customHeight="1">
      <c r="A43" s="141"/>
      <c r="B43" s="480"/>
      <c r="C43" s="450"/>
      <c r="D43" s="452"/>
      <c r="E43" s="456"/>
      <c r="F43" s="494"/>
      <c r="G43" s="459"/>
      <c r="H43" s="460"/>
      <c r="I43" s="462"/>
      <c r="J43" s="464"/>
      <c r="K43" s="277"/>
      <c r="L43" s="278">
        <v>0</v>
      </c>
      <c r="M43" s="279" t="str">
        <f t="shared" ref="M43" si="56">P43&amp;S43&amp;T43</f>
        <v>～</v>
      </c>
      <c r="N43" s="477"/>
      <c r="O43" s="478"/>
      <c r="P43" s="485"/>
      <c r="Q43" s="486"/>
      <c r="R43" s="486"/>
      <c r="S43" s="28" t="s">
        <v>83</v>
      </c>
      <c r="T43" s="486"/>
      <c r="U43" s="486"/>
      <c r="V43" s="487"/>
      <c r="W43" s="342"/>
      <c r="X43" s="29">
        <f>T43-P43-W43</f>
        <v>0</v>
      </c>
      <c r="Y43" s="280">
        <f>X43*24</f>
        <v>0</v>
      </c>
      <c r="Z43" s="281">
        <f>Q42*U42</f>
        <v>0</v>
      </c>
    </row>
    <row r="44" spans="1:32" ht="21.75" customHeight="1">
      <c r="A44" s="141"/>
      <c r="B44" s="492">
        <v>18</v>
      </c>
      <c r="C44" s="449">
        <f t="shared" ref="C44" si="57">IF(OR(D44="保育士", D44="保育サポーター研修修了", D44="子育て支援員研修修了"), 1, 0)</f>
        <v>0</v>
      </c>
      <c r="D44" s="451" t="str">
        <f t="shared" ref="D44" si="58">K44</f>
        <v>▼選択肢</v>
      </c>
      <c r="E44" s="455" t="s">
        <v>440</v>
      </c>
      <c r="F44" s="493"/>
      <c r="G44" s="469"/>
      <c r="H44" s="470"/>
      <c r="I44" s="488"/>
      <c r="J44" s="489"/>
      <c r="K44" s="282" t="s">
        <v>23</v>
      </c>
      <c r="L44" s="283"/>
      <c r="M44" s="284" t="str">
        <f t="shared" ref="M44" si="59">P44&amp;Q44&amp;R44&amp;S44&amp;T44&amp;U44&amp;V44</f>
        <v>月日、1日0時間</v>
      </c>
      <c r="N44" s="475"/>
      <c r="O44" s="476"/>
      <c r="P44" s="21" t="s">
        <v>75</v>
      </c>
      <c r="Q44" s="285"/>
      <c r="R44" s="22" t="s">
        <v>76</v>
      </c>
      <c r="S44" s="23" t="s">
        <v>77</v>
      </c>
      <c r="T44" s="24" t="s">
        <v>78</v>
      </c>
      <c r="U44" s="25">
        <f>Y45</f>
        <v>0</v>
      </c>
      <c r="V44" s="26" t="s">
        <v>79</v>
      </c>
      <c r="W44" s="286"/>
      <c r="X44" s="27"/>
      <c r="Y44" s="286"/>
      <c r="Z44" s="286"/>
    </row>
    <row r="45" spans="1:32" ht="21.75" customHeight="1">
      <c r="A45" s="141"/>
      <c r="B45" s="480"/>
      <c r="C45" s="450"/>
      <c r="D45" s="452"/>
      <c r="E45" s="456"/>
      <c r="F45" s="494"/>
      <c r="G45" s="459"/>
      <c r="H45" s="460"/>
      <c r="I45" s="462"/>
      <c r="J45" s="464"/>
      <c r="K45" s="277"/>
      <c r="L45" s="278">
        <v>0</v>
      </c>
      <c r="M45" s="279" t="str">
        <f t="shared" ref="M45" si="60">P45&amp;S45&amp;T45</f>
        <v>～</v>
      </c>
      <c r="N45" s="477"/>
      <c r="O45" s="478"/>
      <c r="P45" s="485"/>
      <c r="Q45" s="486"/>
      <c r="R45" s="486"/>
      <c r="S45" s="28" t="s">
        <v>83</v>
      </c>
      <c r="T45" s="486"/>
      <c r="U45" s="486"/>
      <c r="V45" s="487"/>
      <c r="W45" s="342"/>
      <c r="X45" s="29">
        <f>T45-P45-W45</f>
        <v>0</v>
      </c>
      <c r="Y45" s="280">
        <f>X45*24</f>
        <v>0</v>
      </c>
      <c r="Z45" s="281">
        <f>Q44*U44</f>
        <v>0</v>
      </c>
    </row>
    <row r="46" spans="1:32" ht="21.75" customHeight="1">
      <c r="A46" s="141"/>
      <c r="B46" s="492">
        <v>19</v>
      </c>
      <c r="C46" s="449">
        <f t="shared" ref="C46" si="61">IF(OR(D46="保育士", D46="保育サポーター研修修了", D46="子育て支援員研修修了"), 1, 0)</f>
        <v>0</v>
      </c>
      <c r="D46" s="451" t="str">
        <f t="shared" ref="D46" si="62">K46</f>
        <v>▼選択肢</v>
      </c>
      <c r="E46" s="455" t="s">
        <v>440</v>
      </c>
      <c r="F46" s="493"/>
      <c r="G46" s="469"/>
      <c r="H46" s="470"/>
      <c r="I46" s="488"/>
      <c r="J46" s="489"/>
      <c r="K46" s="282" t="s">
        <v>23</v>
      </c>
      <c r="L46" s="283"/>
      <c r="M46" s="284" t="str">
        <f t="shared" ref="M46" si="63">P46&amp;Q46&amp;R46&amp;S46&amp;T46&amp;U46&amp;V46</f>
        <v>月日、1日0時間</v>
      </c>
      <c r="N46" s="475"/>
      <c r="O46" s="476"/>
      <c r="P46" s="21" t="s">
        <v>75</v>
      </c>
      <c r="Q46" s="285"/>
      <c r="R46" s="22" t="s">
        <v>76</v>
      </c>
      <c r="S46" s="23" t="s">
        <v>77</v>
      </c>
      <c r="T46" s="24" t="s">
        <v>78</v>
      </c>
      <c r="U46" s="25">
        <f>Y47</f>
        <v>0</v>
      </c>
      <c r="V46" s="26" t="s">
        <v>79</v>
      </c>
      <c r="W46" s="286"/>
      <c r="X46" s="27"/>
      <c r="Y46" s="286"/>
      <c r="Z46" s="286"/>
    </row>
    <row r="47" spans="1:32" ht="21.75" customHeight="1" thickBot="1">
      <c r="A47" s="141"/>
      <c r="B47" s="480"/>
      <c r="C47" s="450"/>
      <c r="D47" s="452"/>
      <c r="E47" s="456"/>
      <c r="F47" s="494"/>
      <c r="G47" s="459"/>
      <c r="H47" s="460"/>
      <c r="I47" s="462"/>
      <c r="J47" s="464"/>
      <c r="K47" s="277"/>
      <c r="L47" s="278">
        <v>0</v>
      </c>
      <c r="M47" s="279" t="str">
        <f t="shared" ref="M47" si="64">P47&amp;S47&amp;T47</f>
        <v>～</v>
      </c>
      <c r="N47" s="477"/>
      <c r="O47" s="478"/>
      <c r="P47" s="485"/>
      <c r="Q47" s="486"/>
      <c r="R47" s="486"/>
      <c r="S47" s="28" t="s">
        <v>83</v>
      </c>
      <c r="T47" s="486"/>
      <c r="U47" s="486"/>
      <c r="V47" s="487"/>
      <c r="W47" s="342"/>
      <c r="X47" s="29">
        <f>T47-P47-W47</f>
        <v>0</v>
      </c>
      <c r="Y47" s="280">
        <f>X47*24</f>
        <v>0</v>
      </c>
      <c r="Z47" s="281">
        <f>Q46*U46</f>
        <v>0</v>
      </c>
    </row>
    <row r="48" spans="1:32" ht="21.75" hidden="1" customHeight="1">
      <c r="A48" s="141"/>
      <c r="B48" s="492">
        <v>20</v>
      </c>
      <c r="C48" s="449">
        <f t="shared" ref="C48" si="65">IF(OR(D48="保育士", D48="保育サポーター研修修了", D48="子育て支援員研修修了"), 1, 0)</f>
        <v>0</v>
      </c>
      <c r="D48" s="451" t="str">
        <f t="shared" ref="D48" si="66">K48</f>
        <v>▼選択肢</v>
      </c>
      <c r="E48" s="455" t="s">
        <v>440</v>
      </c>
      <c r="F48" s="493"/>
      <c r="G48" s="469"/>
      <c r="H48" s="470"/>
      <c r="I48" s="488"/>
      <c r="J48" s="489"/>
      <c r="K48" s="282" t="s">
        <v>23</v>
      </c>
      <c r="L48" s="283"/>
      <c r="M48" s="284" t="str">
        <f t="shared" ref="M48" si="67">P48&amp;Q48&amp;R48&amp;S48&amp;T48&amp;U48&amp;V48</f>
        <v>月日、1日0時間</v>
      </c>
      <c r="N48" s="475"/>
      <c r="O48" s="476"/>
      <c r="P48" s="21" t="s">
        <v>75</v>
      </c>
      <c r="Q48" s="285"/>
      <c r="R48" s="22" t="s">
        <v>76</v>
      </c>
      <c r="S48" s="23" t="s">
        <v>77</v>
      </c>
      <c r="T48" s="24" t="s">
        <v>78</v>
      </c>
      <c r="U48" s="25">
        <f>Y49</f>
        <v>0</v>
      </c>
      <c r="V48" s="26" t="s">
        <v>79</v>
      </c>
      <c r="W48" s="286"/>
      <c r="X48" s="27"/>
      <c r="Y48" s="286"/>
      <c r="Z48" s="286"/>
    </row>
    <row r="49" spans="1:26" ht="21.75" hidden="1" customHeight="1">
      <c r="A49" s="141"/>
      <c r="B49" s="480"/>
      <c r="C49" s="450"/>
      <c r="D49" s="452"/>
      <c r="E49" s="456"/>
      <c r="F49" s="494"/>
      <c r="G49" s="459"/>
      <c r="H49" s="460"/>
      <c r="I49" s="462"/>
      <c r="J49" s="464"/>
      <c r="K49" s="277"/>
      <c r="L49" s="278">
        <v>0</v>
      </c>
      <c r="M49" s="279" t="str">
        <f t="shared" ref="M49" si="68">P49&amp;S49&amp;T49</f>
        <v>～</v>
      </c>
      <c r="N49" s="477"/>
      <c r="O49" s="478"/>
      <c r="P49" s="485"/>
      <c r="Q49" s="486"/>
      <c r="R49" s="486"/>
      <c r="S49" s="28" t="s">
        <v>83</v>
      </c>
      <c r="T49" s="486"/>
      <c r="U49" s="486"/>
      <c r="V49" s="487"/>
      <c r="W49" s="342"/>
      <c r="X49" s="29">
        <f>T49-P49-W49</f>
        <v>0</v>
      </c>
      <c r="Y49" s="280">
        <f>X49*24</f>
        <v>0</v>
      </c>
      <c r="Z49" s="281">
        <f>Q48*U48</f>
        <v>0</v>
      </c>
    </row>
    <row r="50" spans="1:26" ht="21.75" hidden="1" customHeight="1">
      <c r="A50" s="141"/>
      <c r="B50" s="492">
        <v>21</v>
      </c>
      <c r="C50" s="449">
        <f t="shared" ref="C50" si="69">IF(OR(D50="保育士", D50="保育サポーター研修修了", D50="子育て支援員研修修了"), 1, 0)</f>
        <v>0</v>
      </c>
      <c r="D50" s="451" t="str">
        <f t="shared" ref="D50" si="70">K50</f>
        <v>▼選択肢</v>
      </c>
      <c r="E50" s="455" t="s">
        <v>440</v>
      </c>
      <c r="F50" s="493"/>
      <c r="G50" s="469"/>
      <c r="H50" s="470"/>
      <c r="I50" s="488"/>
      <c r="J50" s="489"/>
      <c r="K50" s="282" t="s">
        <v>23</v>
      </c>
      <c r="L50" s="283"/>
      <c r="M50" s="284" t="str">
        <f>P50&amp;Q50&amp;R50&amp;S50&amp;T50&amp;U50&amp;V50</f>
        <v>月日、1日0時間</v>
      </c>
      <c r="N50" s="475"/>
      <c r="O50" s="476"/>
      <c r="P50" s="21" t="s">
        <v>75</v>
      </c>
      <c r="Q50" s="285"/>
      <c r="R50" s="22" t="s">
        <v>76</v>
      </c>
      <c r="S50" s="23" t="s">
        <v>77</v>
      </c>
      <c r="T50" s="24" t="s">
        <v>78</v>
      </c>
      <c r="U50" s="25">
        <f>Y51</f>
        <v>0</v>
      </c>
      <c r="V50" s="26" t="s">
        <v>79</v>
      </c>
      <c r="W50" s="286"/>
      <c r="X50" s="27"/>
      <c r="Y50" s="286"/>
      <c r="Z50" s="286"/>
    </row>
    <row r="51" spans="1:26" ht="21.75" hidden="1" customHeight="1">
      <c r="A51" s="141"/>
      <c r="B51" s="480"/>
      <c r="C51" s="450"/>
      <c r="D51" s="452"/>
      <c r="E51" s="456"/>
      <c r="F51" s="494"/>
      <c r="G51" s="459"/>
      <c r="H51" s="460"/>
      <c r="I51" s="462"/>
      <c r="J51" s="464"/>
      <c r="K51" s="277"/>
      <c r="L51" s="278">
        <v>0</v>
      </c>
      <c r="M51" s="279" t="str">
        <f>P51&amp;S51&amp;T51</f>
        <v>～</v>
      </c>
      <c r="N51" s="477"/>
      <c r="O51" s="478"/>
      <c r="P51" s="485"/>
      <c r="Q51" s="486"/>
      <c r="R51" s="486"/>
      <c r="S51" s="28" t="s">
        <v>83</v>
      </c>
      <c r="T51" s="486"/>
      <c r="U51" s="486"/>
      <c r="V51" s="487"/>
      <c r="W51" s="342"/>
      <c r="X51" s="29">
        <f>T51-P51-W51</f>
        <v>0</v>
      </c>
      <c r="Y51" s="280">
        <f>X51*24</f>
        <v>0</v>
      </c>
      <c r="Z51" s="281">
        <f>Q50*U50</f>
        <v>0</v>
      </c>
    </row>
    <row r="52" spans="1:26" ht="21.75" hidden="1" customHeight="1">
      <c r="A52" s="141"/>
      <c r="B52" s="492">
        <v>22</v>
      </c>
      <c r="C52" s="449">
        <f t="shared" ref="C52" si="71">IF(OR(D52="保育士", D52="保育サポーター研修修了", D52="子育て支援員研修修了"), 1, 0)</f>
        <v>0</v>
      </c>
      <c r="D52" s="451" t="str">
        <f t="shared" ref="D52" si="72">K52</f>
        <v>▼選択肢</v>
      </c>
      <c r="E52" s="455" t="s">
        <v>440</v>
      </c>
      <c r="F52" s="493"/>
      <c r="G52" s="469"/>
      <c r="H52" s="470"/>
      <c r="I52" s="488"/>
      <c r="J52" s="489"/>
      <c r="K52" s="282" t="s">
        <v>23</v>
      </c>
      <c r="L52" s="283"/>
      <c r="M52" s="284" t="str">
        <f t="shared" ref="M52" si="73">P52&amp;Q52&amp;R52&amp;S52&amp;T52&amp;U52&amp;V52</f>
        <v>月日、1日0時間</v>
      </c>
      <c r="N52" s="475"/>
      <c r="O52" s="476"/>
      <c r="P52" s="21" t="s">
        <v>75</v>
      </c>
      <c r="Q52" s="285"/>
      <c r="R52" s="22" t="s">
        <v>76</v>
      </c>
      <c r="S52" s="23" t="s">
        <v>77</v>
      </c>
      <c r="T52" s="24" t="s">
        <v>78</v>
      </c>
      <c r="U52" s="25">
        <f>Y53</f>
        <v>0</v>
      </c>
      <c r="V52" s="26" t="s">
        <v>79</v>
      </c>
      <c r="W52" s="286"/>
      <c r="X52" s="27"/>
      <c r="Y52" s="286"/>
      <c r="Z52" s="286"/>
    </row>
    <row r="53" spans="1:26" ht="21.75" hidden="1" customHeight="1">
      <c r="A53" s="141"/>
      <c r="B53" s="480"/>
      <c r="C53" s="450"/>
      <c r="D53" s="452"/>
      <c r="E53" s="456"/>
      <c r="F53" s="494"/>
      <c r="G53" s="459"/>
      <c r="H53" s="460"/>
      <c r="I53" s="462"/>
      <c r="J53" s="464"/>
      <c r="K53" s="277"/>
      <c r="L53" s="278">
        <v>0</v>
      </c>
      <c r="M53" s="279" t="str">
        <f t="shared" ref="M53" si="74">P53&amp;S53&amp;T53</f>
        <v>～</v>
      </c>
      <c r="N53" s="477"/>
      <c r="O53" s="478"/>
      <c r="P53" s="485"/>
      <c r="Q53" s="486"/>
      <c r="R53" s="486"/>
      <c r="S53" s="28" t="s">
        <v>83</v>
      </c>
      <c r="T53" s="486"/>
      <c r="U53" s="486"/>
      <c r="V53" s="487"/>
      <c r="W53" s="342"/>
      <c r="X53" s="29">
        <f>T53-P53-W53</f>
        <v>0</v>
      </c>
      <c r="Y53" s="280">
        <f>X53*24</f>
        <v>0</v>
      </c>
      <c r="Z53" s="281">
        <f>Q52*U52</f>
        <v>0</v>
      </c>
    </row>
    <row r="54" spans="1:26" ht="21.75" hidden="1" customHeight="1">
      <c r="A54" s="141"/>
      <c r="B54" s="492">
        <v>23</v>
      </c>
      <c r="C54" s="449">
        <f t="shared" ref="C54" si="75">IF(OR(D54="保育士", D54="保育サポーター研修修了", D54="子育て支援員研修修了"), 1, 0)</f>
        <v>0</v>
      </c>
      <c r="D54" s="451" t="str">
        <f t="shared" ref="D54" si="76">K54</f>
        <v>▼選択肢</v>
      </c>
      <c r="E54" s="455" t="s">
        <v>440</v>
      </c>
      <c r="F54" s="493"/>
      <c r="G54" s="469"/>
      <c r="H54" s="470"/>
      <c r="I54" s="488"/>
      <c r="J54" s="489"/>
      <c r="K54" s="282" t="s">
        <v>23</v>
      </c>
      <c r="L54" s="283"/>
      <c r="M54" s="284" t="str">
        <f t="shared" ref="M54" si="77">P54&amp;Q54&amp;R54&amp;S54&amp;T54&amp;U54&amp;V54</f>
        <v>月日、1日0時間</v>
      </c>
      <c r="N54" s="475"/>
      <c r="O54" s="476"/>
      <c r="P54" s="21" t="s">
        <v>75</v>
      </c>
      <c r="Q54" s="285"/>
      <c r="R54" s="22" t="s">
        <v>76</v>
      </c>
      <c r="S54" s="23" t="s">
        <v>77</v>
      </c>
      <c r="T54" s="24" t="s">
        <v>78</v>
      </c>
      <c r="U54" s="25">
        <f>Y55</f>
        <v>0</v>
      </c>
      <c r="V54" s="26" t="s">
        <v>79</v>
      </c>
      <c r="W54" s="286"/>
      <c r="X54" s="27"/>
      <c r="Y54" s="286"/>
      <c r="Z54" s="286"/>
    </row>
    <row r="55" spans="1:26" ht="21.75" hidden="1" customHeight="1">
      <c r="A55" s="141"/>
      <c r="B55" s="480"/>
      <c r="C55" s="450"/>
      <c r="D55" s="452"/>
      <c r="E55" s="456"/>
      <c r="F55" s="494"/>
      <c r="G55" s="459"/>
      <c r="H55" s="460"/>
      <c r="I55" s="462"/>
      <c r="J55" s="464"/>
      <c r="K55" s="277"/>
      <c r="L55" s="278">
        <v>0</v>
      </c>
      <c r="M55" s="279" t="str">
        <f t="shared" ref="M55" si="78">P55&amp;S55&amp;T55</f>
        <v>～</v>
      </c>
      <c r="N55" s="477"/>
      <c r="O55" s="478"/>
      <c r="P55" s="485"/>
      <c r="Q55" s="486"/>
      <c r="R55" s="486"/>
      <c r="S55" s="28" t="s">
        <v>83</v>
      </c>
      <c r="T55" s="486"/>
      <c r="U55" s="486"/>
      <c r="V55" s="487"/>
      <c r="W55" s="342"/>
      <c r="X55" s="29">
        <f>T55-P55-W55</f>
        <v>0</v>
      </c>
      <c r="Y55" s="280">
        <f>X55*24</f>
        <v>0</v>
      </c>
      <c r="Z55" s="281">
        <f>Q54*U54</f>
        <v>0</v>
      </c>
    </row>
    <row r="56" spans="1:26" ht="21.75" hidden="1" customHeight="1">
      <c r="A56" s="141"/>
      <c r="B56" s="492">
        <v>24</v>
      </c>
      <c r="C56" s="449">
        <f t="shared" ref="C56" si="79">IF(OR(D56="保育士", D56="保育サポーター研修修了", D56="子育て支援員研修修了"), 1, 0)</f>
        <v>0</v>
      </c>
      <c r="D56" s="451" t="str">
        <f t="shared" ref="D56" si="80">K56</f>
        <v>▼選択肢</v>
      </c>
      <c r="E56" s="455" t="s">
        <v>440</v>
      </c>
      <c r="F56" s="493"/>
      <c r="G56" s="469"/>
      <c r="H56" s="470"/>
      <c r="I56" s="488"/>
      <c r="J56" s="489"/>
      <c r="K56" s="282" t="s">
        <v>23</v>
      </c>
      <c r="L56" s="283"/>
      <c r="M56" s="284" t="str">
        <f t="shared" ref="M56" si="81">P56&amp;Q56&amp;R56&amp;S56&amp;T56&amp;U56&amp;V56</f>
        <v>月日、1日0時間</v>
      </c>
      <c r="N56" s="475"/>
      <c r="O56" s="476"/>
      <c r="P56" s="21" t="s">
        <v>75</v>
      </c>
      <c r="Q56" s="285"/>
      <c r="R56" s="22" t="s">
        <v>76</v>
      </c>
      <c r="S56" s="23" t="s">
        <v>77</v>
      </c>
      <c r="T56" s="24" t="s">
        <v>78</v>
      </c>
      <c r="U56" s="25">
        <f>Y57</f>
        <v>0</v>
      </c>
      <c r="V56" s="26" t="s">
        <v>79</v>
      </c>
      <c r="W56" s="286"/>
      <c r="X56" s="27"/>
      <c r="Y56" s="286"/>
      <c r="Z56" s="286"/>
    </row>
    <row r="57" spans="1:26" ht="21.75" hidden="1" customHeight="1">
      <c r="A57" s="141"/>
      <c r="B57" s="480"/>
      <c r="C57" s="450"/>
      <c r="D57" s="452"/>
      <c r="E57" s="456"/>
      <c r="F57" s="494"/>
      <c r="G57" s="459"/>
      <c r="H57" s="460"/>
      <c r="I57" s="462"/>
      <c r="J57" s="464"/>
      <c r="K57" s="277"/>
      <c r="L57" s="278">
        <v>0</v>
      </c>
      <c r="M57" s="279" t="str">
        <f t="shared" ref="M57" si="82">P57&amp;S57&amp;T57</f>
        <v>～</v>
      </c>
      <c r="N57" s="477"/>
      <c r="O57" s="478"/>
      <c r="P57" s="485"/>
      <c r="Q57" s="486"/>
      <c r="R57" s="486"/>
      <c r="S57" s="28" t="s">
        <v>83</v>
      </c>
      <c r="T57" s="486"/>
      <c r="U57" s="486"/>
      <c r="V57" s="487"/>
      <c r="W57" s="342"/>
      <c r="X57" s="29">
        <f>T57-P57-W57</f>
        <v>0</v>
      </c>
      <c r="Y57" s="280">
        <f>X57*24</f>
        <v>0</v>
      </c>
      <c r="Z57" s="281">
        <f>Q56*U56</f>
        <v>0</v>
      </c>
    </row>
    <row r="58" spans="1:26" ht="21.75" hidden="1" customHeight="1">
      <c r="A58" s="141"/>
      <c r="B58" s="492">
        <v>25</v>
      </c>
      <c r="C58" s="449">
        <f t="shared" ref="C58" si="83">IF(OR(D58="保育士", D58="保育サポーター研修修了", D58="子育て支援員研修修了"), 1, 0)</f>
        <v>0</v>
      </c>
      <c r="D58" s="451" t="str">
        <f t="shared" ref="D58" si="84">K58</f>
        <v>▼選択肢</v>
      </c>
      <c r="E58" s="455" t="s">
        <v>440</v>
      </c>
      <c r="F58" s="493"/>
      <c r="G58" s="469"/>
      <c r="H58" s="470"/>
      <c r="I58" s="488"/>
      <c r="J58" s="489"/>
      <c r="K58" s="282" t="s">
        <v>23</v>
      </c>
      <c r="L58" s="283"/>
      <c r="M58" s="284" t="str">
        <f t="shared" ref="M58" si="85">P58&amp;Q58&amp;R58&amp;S58&amp;T58&amp;U58&amp;V58</f>
        <v>月日、1日0時間</v>
      </c>
      <c r="N58" s="475"/>
      <c r="O58" s="476"/>
      <c r="P58" s="21" t="s">
        <v>75</v>
      </c>
      <c r="Q58" s="285"/>
      <c r="R58" s="22" t="s">
        <v>76</v>
      </c>
      <c r="S58" s="23" t="s">
        <v>77</v>
      </c>
      <c r="T58" s="24" t="s">
        <v>78</v>
      </c>
      <c r="U58" s="25">
        <f>Y59</f>
        <v>0</v>
      </c>
      <c r="V58" s="26" t="s">
        <v>79</v>
      </c>
      <c r="W58" s="286"/>
      <c r="X58" s="27"/>
      <c r="Y58" s="286"/>
      <c r="Z58" s="286"/>
    </row>
    <row r="59" spans="1:26" ht="21.75" hidden="1" customHeight="1">
      <c r="A59" s="141"/>
      <c r="B59" s="480"/>
      <c r="C59" s="450"/>
      <c r="D59" s="452"/>
      <c r="E59" s="456"/>
      <c r="F59" s="494"/>
      <c r="G59" s="459"/>
      <c r="H59" s="460"/>
      <c r="I59" s="462"/>
      <c r="J59" s="464"/>
      <c r="K59" s="277"/>
      <c r="L59" s="278">
        <v>0</v>
      </c>
      <c r="M59" s="279" t="str">
        <f t="shared" ref="M59" si="86">P59&amp;S59&amp;T59</f>
        <v>～</v>
      </c>
      <c r="N59" s="477"/>
      <c r="O59" s="478"/>
      <c r="P59" s="485"/>
      <c r="Q59" s="486"/>
      <c r="R59" s="486"/>
      <c r="S59" s="28" t="s">
        <v>83</v>
      </c>
      <c r="T59" s="486"/>
      <c r="U59" s="486"/>
      <c r="V59" s="487"/>
      <c r="W59" s="342"/>
      <c r="X59" s="29">
        <f>T59-P59-W59</f>
        <v>0</v>
      </c>
      <c r="Y59" s="280">
        <f>X59*24</f>
        <v>0</v>
      </c>
      <c r="Z59" s="281">
        <f>Q58*U58</f>
        <v>0</v>
      </c>
    </row>
    <row r="60" spans="1:26" ht="21.75" hidden="1" customHeight="1">
      <c r="A60" s="141"/>
      <c r="B60" s="492">
        <v>26</v>
      </c>
      <c r="C60" s="449">
        <f t="shared" ref="C60" si="87">IF(OR(D60="保育士", D60="保育サポーター研修修了", D60="子育て支援員研修修了"), 1, 0)</f>
        <v>0</v>
      </c>
      <c r="D60" s="451" t="str">
        <f t="shared" ref="D60" si="88">K60</f>
        <v>▼選択肢</v>
      </c>
      <c r="E60" s="455" t="s">
        <v>440</v>
      </c>
      <c r="F60" s="493"/>
      <c r="G60" s="469"/>
      <c r="H60" s="470"/>
      <c r="I60" s="488"/>
      <c r="J60" s="489"/>
      <c r="K60" s="282" t="s">
        <v>23</v>
      </c>
      <c r="L60" s="283"/>
      <c r="M60" s="284" t="str">
        <f t="shared" ref="M60" si="89">P60&amp;Q60&amp;R60&amp;S60&amp;T60&amp;U60&amp;V60</f>
        <v>月日、1日0時間</v>
      </c>
      <c r="N60" s="475"/>
      <c r="O60" s="476"/>
      <c r="P60" s="21" t="s">
        <v>75</v>
      </c>
      <c r="Q60" s="285"/>
      <c r="R60" s="22" t="s">
        <v>76</v>
      </c>
      <c r="S60" s="23" t="s">
        <v>77</v>
      </c>
      <c r="T60" s="24" t="s">
        <v>78</v>
      </c>
      <c r="U60" s="25">
        <f>Y61</f>
        <v>0</v>
      </c>
      <c r="V60" s="26" t="s">
        <v>79</v>
      </c>
      <c r="W60" s="286"/>
      <c r="X60" s="27"/>
      <c r="Y60" s="286"/>
      <c r="Z60" s="286"/>
    </row>
    <row r="61" spans="1:26" ht="21.75" hidden="1" customHeight="1">
      <c r="A61" s="141"/>
      <c r="B61" s="480"/>
      <c r="C61" s="450"/>
      <c r="D61" s="452"/>
      <c r="E61" s="456"/>
      <c r="F61" s="494"/>
      <c r="G61" s="459"/>
      <c r="H61" s="460"/>
      <c r="I61" s="462"/>
      <c r="J61" s="464"/>
      <c r="K61" s="277"/>
      <c r="L61" s="278">
        <v>0</v>
      </c>
      <c r="M61" s="279" t="str">
        <f t="shared" ref="M61" si="90">P61&amp;S61&amp;T61</f>
        <v>～</v>
      </c>
      <c r="N61" s="477"/>
      <c r="O61" s="478"/>
      <c r="P61" s="485"/>
      <c r="Q61" s="486"/>
      <c r="R61" s="486"/>
      <c r="S61" s="28" t="s">
        <v>83</v>
      </c>
      <c r="T61" s="486"/>
      <c r="U61" s="486"/>
      <c r="V61" s="487"/>
      <c r="W61" s="342"/>
      <c r="X61" s="29">
        <f>T61-P61-W61</f>
        <v>0</v>
      </c>
      <c r="Y61" s="280">
        <f>X61*24</f>
        <v>0</v>
      </c>
      <c r="Z61" s="281">
        <f>Q60*U60</f>
        <v>0</v>
      </c>
    </row>
    <row r="62" spans="1:26" ht="21.75" hidden="1" customHeight="1">
      <c r="A62" s="141"/>
      <c r="B62" s="492">
        <v>27</v>
      </c>
      <c r="C62" s="449">
        <f t="shared" ref="C62" si="91">IF(OR(D62="保育士", D62="保育サポーター研修修了", D62="子育て支援員研修修了"), 1, 0)</f>
        <v>0</v>
      </c>
      <c r="D62" s="451" t="str">
        <f t="shared" ref="D62" si="92">K62</f>
        <v>▼選択肢</v>
      </c>
      <c r="E62" s="455" t="s">
        <v>440</v>
      </c>
      <c r="F62" s="493"/>
      <c r="G62" s="469"/>
      <c r="H62" s="470"/>
      <c r="I62" s="488"/>
      <c r="J62" s="489"/>
      <c r="K62" s="282" t="s">
        <v>23</v>
      </c>
      <c r="L62" s="283"/>
      <c r="M62" s="284" t="str">
        <f t="shared" ref="M62" si="93">P62&amp;Q62&amp;R62&amp;S62&amp;T62&amp;U62&amp;V62</f>
        <v>月日、1日0時間</v>
      </c>
      <c r="N62" s="475"/>
      <c r="O62" s="476"/>
      <c r="P62" s="21" t="s">
        <v>75</v>
      </c>
      <c r="Q62" s="285"/>
      <c r="R62" s="22" t="s">
        <v>76</v>
      </c>
      <c r="S62" s="23" t="s">
        <v>77</v>
      </c>
      <c r="T62" s="24" t="s">
        <v>78</v>
      </c>
      <c r="U62" s="25">
        <f>Y63</f>
        <v>0</v>
      </c>
      <c r="V62" s="26" t="s">
        <v>79</v>
      </c>
      <c r="W62" s="286"/>
      <c r="X62" s="27"/>
      <c r="Y62" s="286"/>
      <c r="Z62" s="286"/>
    </row>
    <row r="63" spans="1:26" ht="21.75" hidden="1" customHeight="1">
      <c r="A63" s="141"/>
      <c r="B63" s="480"/>
      <c r="C63" s="450"/>
      <c r="D63" s="452"/>
      <c r="E63" s="456"/>
      <c r="F63" s="494"/>
      <c r="G63" s="459"/>
      <c r="H63" s="460"/>
      <c r="I63" s="462"/>
      <c r="J63" s="464"/>
      <c r="K63" s="277"/>
      <c r="L63" s="278">
        <v>0</v>
      </c>
      <c r="M63" s="279" t="str">
        <f t="shared" ref="M63" si="94">P63&amp;S63&amp;T63</f>
        <v>～</v>
      </c>
      <c r="N63" s="477"/>
      <c r="O63" s="478"/>
      <c r="P63" s="485"/>
      <c r="Q63" s="486"/>
      <c r="R63" s="486"/>
      <c r="S63" s="28" t="s">
        <v>83</v>
      </c>
      <c r="T63" s="486"/>
      <c r="U63" s="486"/>
      <c r="V63" s="487"/>
      <c r="W63" s="342"/>
      <c r="X63" s="29">
        <f>T63-P63-W63</f>
        <v>0</v>
      </c>
      <c r="Y63" s="280">
        <f>X63*24</f>
        <v>0</v>
      </c>
      <c r="Z63" s="281">
        <f>Q62*U62</f>
        <v>0</v>
      </c>
    </row>
    <row r="64" spans="1:26" ht="21.75" hidden="1" customHeight="1">
      <c r="A64" s="141"/>
      <c r="B64" s="492">
        <v>28</v>
      </c>
      <c r="C64" s="449">
        <f t="shared" ref="C64" si="95">IF(OR(D64="保育士", D64="保育サポーター研修修了", D64="子育て支援員研修修了"), 1, 0)</f>
        <v>0</v>
      </c>
      <c r="D64" s="451" t="str">
        <f t="shared" ref="D64" si="96">K64</f>
        <v>▼選択肢</v>
      </c>
      <c r="E64" s="455" t="s">
        <v>440</v>
      </c>
      <c r="F64" s="493"/>
      <c r="G64" s="469"/>
      <c r="H64" s="470"/>
      <c r="I64" s="488"/>
      <c r="J64" s="489"/>
      <c r="K64" s="282" t="s">
        <v>23</v>
      </c>
      <c r="L64" s="283"/>
      <c r="M64" s="284" t="str">
        <f t="shared" ref="M64" si="97">P64&amp;Q64&amp;R64&amp;S64&amp;T64&amp;U64&amp;V64</f>
        <v>月日、1日0時間</v>
      </c>
      <c r="N64" s="475"/>
      <c r="O64" s="476"/>
      <c r="P64" s="21" t="s">
        <v>75</v>
      </c>
      <c r="Q64" s="285"/>
      <c r="R64" s="22" t="s">
        <v>76</v>
      </c>
      <c r="S64" s="23" t="s">
        <v>77</v>
      </c>
      <c r="T64" s="24" t="s">
        <v>78</v>
      </c>
      <c r="U64" s="25">
        <f>Y65</f>
        <v>0</v>
      </c>
      <c r="V64" s="26" t="s">
        <v>79</v>
      </c>
      <c r="W64" s="286"/>
      <c r="X64" s="27"/>
      <c r="Y64" s="286"/>
      <c r="Z64" s="286"/>
    </row>
    <row r="65" spans="1:26" ht="21.75" hidden="1" customHeight="1">
      <c r="A65" s="141"/>
      <c r="B65" s="480"/>
      <c r="C65" s="450"/>
      <c r="D65" s="452"/>
      <c r="E65" s="456"/>
      <c r="F65" s="494"/>
      <c r="G65" s="459"/>
      <c r="H65" s="460"/>
      <c r="I65" s="462"/>
      <c r="J65" s="464"/>
      <c r="K65" s="277"/>
      <c r="L65" s="278">
        <v>0</v>
      </c>
      <c r="M65" s="279" t="str">
        <f t="shared" ref="M65" si="98">P65&amp;S65&amp;T65</f>
        <v>～</v>
      </c>
      <c r="N65" s="477"/>
      <c r="O65" s="478"/>
      <c r="P65" s="485"/>
      <c r="Q65" s="486"/>
      <c r="R65" s="486"/>
      <c r="S65" s="28" t="s">
        <v>83</v>
      </c>
      <c r="T65" s="486"/>
      <c r="U65" s="486"/>
      <c r="V65" s="487"/>
      <c r="W65" s="342"/>
      <c r="X65" s="29">
        <f>T65-P65-W65</f>
        <v>0</v>
      </c>
      <c r="Y65" s="280">
        <f>X65*24</f>
        <v>0</v>
      </c>
      <c r="Z65" s="281">
        <f>Q64*U64</f>
        <v>0</v>
      </c>
    </row>
    <row r="66" spans="1:26" ht="21.75" hidden="1" customHeight="1">
      <c r="A66" s="141"/>
      <c r="B66" s="492">
        <v>29</v>
      </c>
      <c r="C66" s="449">
        <f t="shared" ref="C66" si="99">IF(OR(D66="保育士", D66="保育サポーター研修修了", D66="子育て支援員研修修了"), 1, 0)</f>
        <v>0</v>
      </c>
      <c r="D66" s="451" t="str">
        <f t="shared" ref="D66" si="100">K66</f>
        <v>▼選択肢</v>
      </c>
      <c r="E66" s="455" t="s">
        <v>440</v>
      </c>
      <c r="F66" s="493"/>
      <c r="G66" s="469"/>
      <c r="H66" s="470"/>
      <c r="I66" s="488"/>
      <c r="J66" s="489"/>
      <c r="K66" s="282" t="s">
        <v>23</v>
      </c>
      <c r="L66" s="283"/>
      <c r="M66" s="284" t="str">
        <f t="shared" ref="M66" si="101">P66&amp;Q66&amp;R66&amp;S66&amp;T66&amp;U66&amp;V66</f>
        <v>月日、1日0時間</v>
      </c>
      <c r="N66" s="475"/>
      <c r="O66" s="476"/>
      <c r="P66" s="21" t="s">
        <v>75</v>
      </c>
      <c r="Q66" s="285"/>
      <c r="R66" s="22" t="s">
        <v>76</v>
      </c>
      <c r="S66" s="23" t="s">
        <v>77</v>
      </c>
      <c r="T66" s="24" t="s">
        <v>78</v>
      </c>
      <c r="U66" s="25">
        <f>Y67</f>
        <v>0</v>
      </c>
      <c r="V66" s="26" t="s">
        <v>79</v>
      </c>
      <c r="W66" s="286"/>
      <c r="X66" s="27"/>
      <c r="Y66" s="286"/>
      <c r="Z66" s="286"/>
    </row>
    <row r="67" spans="1:26" ht="21.75" hidden="1" customHeight="1">
      <c r="A67" s="141"/>
      <c r="B67" s="480"/>
      <c r="C67" s="450"/>
      <c r="D67" s="452"/>
      <c r="E67" s="456"/>
      <c r="F67" s="494"/>
      <c r="G67" s="459"/>
      <c r="H67" s="460"/>
      <c r="I67" s="462"/>
      <c r="J67" s="464"/>
      <c r="K67" s="277"/>
      <c r="L67" s="278">
        <v>0</v>
      </c>
      <c r="M67" s="279" t="str">
        <f t="shared" ref="M67" si="102">P67&amp;S67&amp;T67</f>
        <v>～</v>
      </c>
      <c r="N67" s="477"/>
      <c r="O67" s="478"/>
      <c r="P67" s="485"/>
      <c r="Q67" s="486"/>
      <c r="R67" s="486"/>
      <c r="S67" s="28" t="s">
        <v>83</v>
      </c>
      <c r="T67" s="486"/>
      <c r="U67" s="486"/>
      <c r="V67" s="487"/>
      <c r="W67" s="342"/>
      <c r="X67" s="29">
        <f>T67-P67-W67</f>
        <v>0</v>
      </c>
      <c r="Y67" s="280">
        <f>X67*24</f>
        <v>0</v>
      </c>
      <c r="Z67" s="281">
        <f>Q66*U66</f>
        <v>0</v>
      </c>
    </row>
    <row r="68" spans="1:26" ht="21.75" hidden="1" customHeight="1">
      <c r="A68" s="141"/>
      <c r="B68" s="492">
        <v>30</v>
      </c>
      <c r="C68" s="449">
        <f t="shared" ref="C68" si="103">IF(OR(D68="保育士", D68="保育サポーター研修修了", D68="子育て支援員研修修了"), 1, 0)</f>
        <v>0</v>
      </c>
      <c r="D68" s="451" t="str">
        <f t="shared" ref="D68" si="104">K68</f>
        <v>▼選択肢</v>
      </c>
      <c r="E68" s="455" t="s">
        <v>440</v>
      </c>
      <c r="F68" s="493"/>
      <c r="G68" s="469"/>
      <c r="H68" s="470"/>
      <c r="I68" s="488"/>
      <c r="J68" s="489"/>
      <c r="K68" s="282" t="s">
        <v>23</v>
      </c>
      <c r="L68" s="283"/>
      <c r="M68" s="284" t="str">
        <f t="shared" ref="M68" si="105">P68&amp;Q68&amp;R68&amp;S68&amp;T68&amp;U68&amp;V68</f>
        <v>月日、1日0時間</v>
      </c>
      <c r="N68" s="475"/>
      <c r="O68" s="476"/>
      <c r="P68" s="21" t="s">
        <v>75</v>
      </c>
      <c r="Q68" s="285"/>
      <c r="R68" s="22" t="s">
        <v>76</v>
      </c>
      <c r="S68" s="23" t="s">
        <v>77</v>
      </c>
      <c r="T68" s="24" t="s">
        <v>78</v>
      </c>
      <c r="U68" s="25">
        <f>Y69</f>
        <v>0</v>
      </c>
      <c r="V68" s="26" t="s">
        <v>79</v>
      </c>
      <c r="W68" s="286"/>
      <c r="X68" s="27"/>
      <c r="Y68" s="286"/>
      <c r="Z68" s="286"/>
    </row>
    <row r="69" spans="1:26" ht="21.75" hidden="1" customHeight="1">
      <c r="A69" s="141"/>
      <c r="B69" s="480"/>
      <c r="C69" s="450"/>
      <c r="D69" s="452"/>
      <c r="E69" s="456"/>
      <c r="F69" s="494"/>
      <c r="G69" s="459"/>
      <c r="H69" s="460"/>
      <c r="I69" s="462"/>
      <c r="J69" s="464"/>
      <c r="K69" s="277"/>
      <c r="L69" s="278">
        <v>0</v>
      </c>
      <c r="M69" s="279" t="str">
        <f t="shared" ref="M69" si="106">P69&amp;S69&amp;T69</f>
        <v>～</v>
      </c>
      <c r="N69" s="477"/>
      <c r="O69" s="478"/>
      <c r="P69" s="485"/>
      <c r="Q69" s="486"/>
      <c r="R69" s="486"/>
      <c r="S69" s="28" t="s">
        <v>83</v>
      </c>
      <c r="T69" s="486"/>
      <c r="U69" s="486"/>
      <c r="V69" s="487"/>
      <c r="W69" s="342"/>
      <c r="X69" s="29">
        <f>T69-P69-W69</f>
        <v>0</v>
      </c>
      <c r="Y69" s="280">
        <f>X69*24</f>
        <v>0</v>
      </c>
      <c r="Z69" s="281">
        <f>Q68*U68</f>
        <v>0</v>
      </c>
    </row>
    <row r="70" spans="1:26" ht="21.75" hidden="1" customHeight="1">
      <c r="A70" s="141"/>
      <c r="B70" s="492">
        <v>31</v>
      </c>
      <c r="C70" s="449">
        <f t="shared" ref="C70" si="107">IF(OR(D70="保育士", D70="保育サポーター研修修了", D70="子育て支援員研修修了"), 1, 0)</f>
        <v>0</v>
      </c>
      <c r="D70" s="451" t="str">
        <f t="shared" ref="D70" si="108">K70</f>
        <v>▼選択肢</v>
      </c>
      <c r="E70" s="455" t="s">
        <v>440</v>
      </c>
      <c r="F70" s="493"/>
      <c r="G70" s="469"/>
      <c r="H70" s="470"/>
      <c r="I70" s="488"/>
      <c r="J70" s="489"/>
      <c r="K70" s="282" t="s">
        <v>23</v>
      </c>
      <c r="L70" s="283"/>
      <c r="M70" s="284" t="str">
        <f t="shared" ref="M70" si="109">P70&amp;Q70&amp;R70&amp;S70&amp;T70&amp;U70&amp;V70</f>
        <v>月日、1日0時間</v>
      </c>
      <c r="N70" s="475"/>
      <c r="O70" s="476"/>
      <c r="P70" s="21" t="s">
        <v>75</v>
      </c>
      <c r="Q70" s="285"/>
      <c r="R70" s="22" t="s">
        <v>76</v>
      </c>
      <c r="S70" s="23" t="s">
        <v>77</v>
      </c>
      <c r="T70" s="24" t="s">
        <v>78</v>
      </c>
      <c r="U70" s="25">
        <f>Y71</f>
        <v>0</v>
      </c>
      <c r="V70" s="26" t="s">
        <v>79</v>
      </c>
      <c r="W70" s="286"/>
      <c r="X70" s="27"/>
      <c r="Y70" s="286"/>
      <c r="Z70" s="286"/>
    </row>
    <row r="71" spans="1:26" ht="21.75" hidden="1" customHeight="1" collapsed="1">
      <c r="A71" s="141"/>
      <c r="B71" s="480"/>
      <c r="C71" s="450"/>
      <c r="D71" s="452"/>
      <c r="E71" s="456"/>
      <c r="F71" s="494"/>
      <c r="G71" s="459"/>
      <c r="H71" s="460"/>
      <c r="I71" s="462"/>
      <c r="J71" s="464"/>
      <c r="K71" s="277"/>
      <c r="L71" s="278">
        <v>0</v>
      </c>
      <c r="M71" s="279" t="str">
        <f t="shared" ref="M71" si="110">P71&amp;S71&amp;T71</f>
        <v>～</v>
      </c>
      <c r="N71" s="477"/>
      <c r="O71" s="478"/>
      <c r="P71" s="485"/>
      <c r="Q71" s="486"/>
      <c r="R71" s="486"/>
      <c r="S71" s="28" t="s">
        <v>83</v>
      </c>
      <c r="T71" s="486"/>
      <c r="U71" s="486"/>
      <c r="V71" s="487"/>
      <c r="W71" s="342"/>
      <c r="X71" s="29">
        <f>T71-P71-W71</f>
        <v>0</v>
      </c>
      <c r="Y71" s="280">
        <f>X71*24</f>
        <v>0</v>
      </c>
      <c r="Z71" s="281">
        <f>Q70*U70</f>
        <v>0</v>
      </c>
    </row>
    <row r="72" spans="1:26" ht="21.75" hidden="1" customHeight="1">
      <c r="A72" s="141"/>
      <c r="B72" s="492">
        <v>32</v>
      </c>
      <c r="C72" s="449">
        <f t="shared" ref="C72" si="111">IF(OR(D72="保育士", D72="保育サポーター研修修了", D72="子育て支援員研修修了"), 1, 0)</f>
        <v>0</v>
      </c>
      <c r="D72" s="451" t="str">
        <f t="shared" ref="D72" si="112">K72</f>
        <v>▼選択肢</v>
      </c>
      <c r="E72" s="455" t="s">
        <v>440</v>
      </c>
      <c r="F72" s="493"/>
      <c r="G72" s="469"/>
      <c r="H72" s="470"/>
      <c r="I72" s="488"/>
      <c r="J72" s="489"/>
      <c r="K72" s="282" t="s">
        <v>23</v>
      </c>
      <c r="L72" s="283"/>
      <c r="M72" s="284" t="str">
        <f t="shared" ref="M72" si="113">P72&amp;Q72&amp;R72&amp;S72&amp;T72&amp;U72&amp;V72</f>
        <v>月日、1日0時間</v>
      </c>
      <c r="N72" s="475"/>
      <c r="O72" s="476"/>
      <c r="P72" s="21" t="s">
        <v>75</v>
      </c>
      <c r="Q72" s="285"/>
      <c r="R72" s="22" t="s">
        <v>76</v>
      </c>
      <c r="S72" s="23" t="s">
        <v>77</v>
      </c>
      <c r="T72" s="24" t="s">
        <v>78</v>
      </c>
      <c r="U72" s="25">
        <f>Y73</f>
        <v>0</v>
      </c>
      <c r="V72" s="26" t="s">
        <v>79</v>
      </c>
      <c r="W72" s="286"/>
      <c r="X72" s="27"/>
      <c r="Y72" s="286"/>
      <c r="Z72" s="286"/>
    </row>
    <row r="73" spans="1:26" ht="21.75" hidden="1" customHeight="1">
      <c r="A73" s="141"/>
      <c r="B73" s="480"/>
      <c r="C73" s="450"/>
      <c r="D73" s="452"/>
      <c r="E73" s="456"/>
      <c r="F73" s="494"/>
      <c r="G73" s="459"/>
      <c r="H73" s="460"/>
      <c r="I73" s="462"/>
      <c r="J73" s="464"/>
      <c r="K73" s="277"/>
      <c r="L73" s="278">
        <v>0</v>
      </c>
      <c r="M73" s="279" t="str">
        <f t="shared" ref="M73" si="114">P73&amp;S73&amp;T73</f>
        <v>～</v>
      </c>
      <c r="N73" s="477"/>
      <c r="O73" s="478"/>
      <c r="P73" s="485"/>
      <c r="Q73" s="486"/>
      <c r="R73" s="486"/>
      <c r="S73" s="28" t="s">
        <v>83</v>
      </c>
      <c r="T73" s="486"/>
      <c r="U73" s="486"/>
      <c r="V73" s="487"/>
      <c r="W73" s="342"/>
      <c r="X73" s="29">
        <f>T73-P73-W73</f>
        <v>0</v>
      </c>
      <c r="Y73" s="280">
        <f>X73*24</f>
        <v>0</v>
      </c>
      <c r="Z73" s="281">
        <f>Q72*U72</f>
        <v>0</v>
      </c>
    </row>
    <row r="74" spans="1:26" ht="21.75" hidden="1" customHeight="1">
      <c r="A74" s="141"/>
      <c r="B74" s="492">
        <v>33</v>
      </c>
      <c r="C74" s="449">
        <f t="shared" ref="C74" si="115">IF(OR(D74="保育士", D74="保育サポーター研修修了", D74="子育て支援員研修修了"), 1, 0)</f>
        <v>0</v>
      </c>
      <c r="D74" s="451" t="str">
        <f t="shared" ref="D74" si="116">K74</f>
        <v>▼選択肢</v>
      </c>
      <c r="E74" s="455" t="s">
        <v>440</v>
      </c>
      <c r="F74" s="493"/>
      <c r="G74" s="469"/>
      <c r="H74" s="470"/>
      <c r="I74" s="488"/>
      <c r="J74" s="489"/>
      <c r="K74" s="282" t="s">
        <v>23</v>
      </c>
      <c r="L74" s="283"/>
      <c r="M74" s="284" t="str">
        <f t="shared" ref="M74" si="117">P74&amp;Q74&amp;R74&amp;S74&amp;T74&amp;U74&amp;V74</f>
        <v>月日、1日0時間</v>
      </c>
      <c r="N74" s="475"/>
      <c r="O74" s="476"/>
      <c r="P74" s="21" t="s">
        <v>75</v>
      </c>
      <c r="Q74" s="285"/>
      <c r="R74" s="22" t="s">
        <v>76</v>
      </c>
      <c r="S74" s="23" t="s">
        <v>77</v>
      </c>
      <c r="T74" s="24" t="s">
        <v>78</v>
      </c>
      <c r="U74" s="25">
        <f>Y75</f>
        <v>0</v>
      </c>
      <c r="V74" s="26" t="s">
        <v>79</v>
      </c>
      <c r="W74" s="286"/>
      <c r="X74" s="27"/>
      <c r="Y74" s="286"/>
      <c r="Z74" s="286"/>
    </row>
    <row r="75" spans="1:26" ht="21.75" hidden="1" customHeight="1">
      <c r="A75" s="141"/>
      <c r="B75" s="480"/>
      <c r="C75" s="450"/>
      <c r="D75" s="452"/>
      <c r="E75" s="456"/>
      <c r="F75" s="494"/>
      <c r="G75" s="459"/>
      <c r="H75" s="460"/>
      <c r="I75" s="462"/>
      <c r="J75" s="464"/>
      <c r="K75" s="277"/>
      <c r="L75" s="278">
        <v>0</v>
      </c>
      <c r="M75" s="279" t="str">
        <f t="shared" ref="M75" si="118">P75&amp;S75&amp;T75</f>
        <v>～</v>
      </c>
      <c r="N75" s="477"/>
      <c r="O75" s="478"/>
      <c r="P75" s="485"/>
      <c r="Q75" s="486"/>
      <c r="R75" s="486"/>
      <c r="S75" s="28" t="s">
        <v>83</v>
      </c>
      <c r="T75" s="486"/>
      <c r="U75" s="486"/>
      <c r="V75" s="487"/>
      <c r="W75" s="342"/>
      <c r="X75" s="29">
        <f>T75-P75-W75</f>
        <v>0</v>
      </c>
      <c r="Y75" s="280">
        <f>X75*24</f>
        <v>0</v>
      </c>
      <c r="Z75" s="281">
        <f>Q74*U74</f>
        <v>0</v>
      </c>
    </row>
    <row r="76" spans="1:26" ht="21.75" hidden="1" customHeight="1">
      <c r="A76" s="141"/>
      <c r="B76" s="492">
        <v>34</v>
      </c>
      <c r="C76" s="449">
        <f t="shared" ref="C76" si="119">IF(OR(D76="保育士", D76="保育サポーター研修修了", D76="子育て支援員研修修了"), 1, 0)</f>
        <v>0</v>
      </c>
      <c r="D76" s="451" t="str">
        <f t="shared" ref="D76" si="120">K76</f>
        <v>▼選択肢</v>
      </c>
      <c r="E76" s="455" t="s">
        <v>440</v>
      </c>
      <c r="F76" s="493"/>
      <c r="G76" s="469"/>
      <c r="H76" s="470"/>
      <c r="I76" s="488"/>
      <c r="J76" s="489"/>
      <c r="K76" s="282" t="s">
        <v>23</v>
      </c>
      <c r="L76" s="283"/>
      <c r="M76" s="284" t="str">
        <f>P76&amp;Q76&amp;R76&amp;S76&amp;T76&amp;U76&amp;V76</f>
        <v>月日、1日0時間</v>
      </c>
      <c r="N76" s="475"/>
      <c r="O76" s="476"/>
      <c r="P76" s="21" t="s">
        <v>75</v>
      </c>
      <c r="Q76" s="285"/>
      <c r="R76" s="22" t="s">
        <v>76</v>
      </c>
      <c r="S76" s="23" t="s">
        <v>77</v>
      </c>
      <c r="T76" s="24" t="s">
        <v>78</v>
      </c>
      <c r="U76" s="25">
        <f>Y77</f>
        <v>0</v>
      </c>
      <c r="V76" s="26" t="s">
        <v>79</v>
      </c>
      <c r="W76" s="286"/>
      <c r="X76" s="27"/>
      <c r="Y76" s="286"/>
      <c r="Z76" s="286"/>
    </row>
    <row r="77" spans="1:26" ht="21.75" hidden="1" customHeight="1">
      <c r="A77" s="141"/>
      <c r="B77" s="480"/>
      <c r="C77" s="450"/>
      <c r="D77" s="452"/>
      <c r="E77" s="456"/>
      <c r="F77" s="494"/>
      <c r="G77" s="459"/>
      <c r="H77" s="460"/>
      <c r="I77" s="462"/>
      <c r="J77" s="464"/>
      <c r="K77" s="277"/>
      <c r="L77" s="278">
        <v>0</v>
      </c>
      <c r="M77" s="279" t="str">
        <f>P77&amp;S77&amp;T77</f>
        <v>～</v>
      </c>
      <c r="N77" s="477"/>
      <c r="O77" s="478"/>
      <c r="P77" s="485"/>
      <c r="Q77" s="486"/>
      <c r="R77" s="486"/>
      <c r="S77" s="28" t="s">
        <v>83</v>
      </c>
      <c r="T77" s="486"/>
      <c r="U77" s="486"/>
      <c r="V77" s="487"/>
      <c r="W77" s="342"/>
      <c r="X77" s="29">
        <f>T77-P77-W77</f>
        <v>0</v>
      </c>
      <c r="Y77" s="280">
        <f>X77*24</f>
        <v>0</v>
      </c>
      <c r="Z77" s="281">
        <f>Q76*U76</f>
        <v>0</v>
      </c>
    </row>
    <row r="78" spans="1:26" ht="21.75" hidden="1" customHeight="1">
      <c r="A78" s="141"/>
      <c r="B78" s="492">
        <v>35</v>
      </c>
      <c r="C78" s="449">
        <f t="shared" ref="C78" si="121">IF(OR(D78="保育士", D78="保育サポーター研修修了", D78="子育て支援員研修修了"), 1, 0)</f>
        <v>0</v>
      </c>
      <c r="D78" s="451" t="str">
        <f t="shared" ref="D78" si="122">K78</f>
        <v>▼選択肢</v>
      </c>
      <c r="E78" s="455" t="s">
        <v>440</v>
      </c>
      <c r="F78" s="493"/>
      <c r="G78" s="469"/>
      <c r="H78" s="470"/>
      <c r="I78" s="488"/>
      <c r="J78" s="489"/>
      <c r="K78" s="282" t="s">
        <v>23</v>
      </c>
      <c r="L78" s="283"/>
      <c r="M78" s="284" t="str">
        <f t="shared" ref="M78" si="123">P78&amp;Q78&amp;R78&amp;S78&amp;T78&amp;U78&amp;V78</f>
        <v>月日、1日0時間</v>
      </c>
      <c r="N78" s="475"/>
      <c r="O78" s="476"/>
      <c r="P78" s="21" t="s">
        <v>75</v>
      </c>
      <c r="Q78" s="285"/>
      <c r="R78" s="22" t="s">
        <v>76</v>
      </c>
      <c r="S78" s="23" t="s">
        <v>77</v>
      </c>
      <c r="T78" s="24" t="s">
        <v>78</v>
      </c>
      <c r="U78" s="25">
        <f>Y79</f>
        <v>0</v>
      </c>
      <c r="V78" s="26" t="s">
        <v>79</v>
      </c>
      <c r="W78" s="286"/>
      <c r="X78" s="27"/>
      <c r="Y78" s="286"/>
      <c r="Z78" s="286"/>
    </row>
    <row r="79" spans="1:26" ht="21.75" hidden="1" customHeight="1">
      <c r="A79" s="141"/>
      <c r="B79" s="480"/>
      <c r="C79" s="450"/>
      <c r="D79" s="452"/>
      <c r="E79" s="456"/>
      <c r="F79" s="494"/>
      <c r="G79" s="459"/>
      <c r="H79" s="460"/>
      <c r="I79" s="462"/>
      <c r="J79" s="464"/>
      <c r="K79" s="277"/>
      <c r="L79" s="278">
        <v>0</v>
      </c>
      <c r="M79" s="279" t="str">
        <f t="shared" ref="M79" si="124">P79&amp;S79&amp;T79</f>
        <v>～</v>
      </c>
      <c r="N79" s="477"/>
      <c r="O79" s="478"/>
      <c r="P79" s="485"/>
      <c r="Q79" s="486"/>
      <c r="R79" s="486"/>
      <c r="S79" s="28" t="s">
        <v>83</v>
      </c>
      <c r="T79" s="486"/>
      <c r="U79" s="486"/>
      <c r="V79" s="487"/>
      <c r="W79" s="342"/>
      <c r="X79" s="29">
        <f>T79-P79-W79</f>
        <v>0</v>
      </c>
      <c r="Y79" s="280">
        <f>X79*24</f>
        <v>0</v>
      </c>
      <c r="Z79" s="281">
        <f>Q78*U78</f>
        <v>0</v>
      </c>
    </row>
    <row r="80" spans="1:26" ht="21.75" hidden="1" customHeight="1">
      <c r="A80" s="141"/>
      <c r="B80" s="492">
        <v>36</v>
      </c>
      <c r="C80" s="449">
        <f t="shared" ref="C80" si="125">IF(OR(D80="保育士", D80="保育サポーター研修修了", D80="子育て支援員研修修了"), 1, 0)</f>
        <v>0</v>
      </c>
      <c r="D80" s="451" t="str">
        <f t="shared" ref="D80" si="126">K80</f>
        <v>▼選択肢</v>
      </c>
      <c r="E80" s="455" t="s">
        <v>440</v>
      </c>
      <c r="F80" s="493"/>
      <c r="G80" s="469"/>
      <c r="H80" s="470"/>
      <c r="I80" s="488"/>
      <c r="J80" s="489"/>
      <c r="K80" s="282" t="s">
        <v>23</v>
      </c>
      <c r="L80" s="283"/>
      <c r="M80" s="284" t="str">
        <f t="shared" ref="M80" si="127">P80&amp;Q80&amp;R80&amp;S80&amp;T80&amp;U80&amp;V80</f>
        <v>月日、1日0時間</v>
      </c>
      <c r="N80" s="475"/>
      <c r="O80" s="476"/>
      <c r="P80" s="21" t="s">
        <v>75</v>
      </c>
      <c r="Q80" s="285"/>
      <c r="R80" s="22" t="s">
        <v>76</v>
      </c>
      <c r="S80" s="23" t="s">
        <v>77</v>
      </c>
      <c r="T80" s="24" t="s">
        <v>78</v>
      </c>
      <c r="U80" s="25">
        <f>Y81</f>
        <v>0</v>
      </c>
      <c r="V80" s="26" t="s">
        <v>79</v>
      </c>
      <c r="W80" s="286"/>
      <c r="X80" s="27"/>
      <c r="Y80" s="286"/>
      <c r="Z80" s="286"/>
    </row>
    <row r="81" spans="1:26" ht="21.75" hidden="1" customHeight="1">
      <c r="A81" s="141"/>
      <c r="B81" s="480"/>
      <c r="C81" s="450"/>
      <c r="D81" s="452"/>
      <c r="E81" s="456"/>
      <c r="F81" s="494"/>
      <c r="G81" s="459"/>
      <c r="H81" s="460"/>
      <c r="I81" s="462"/>
      <c r="J81" s="464"/>
      <c r="K81" s="277"/>
      <c r="L81" s="278">
        <v>0</v>
      </c>
      <c r="M81" s="279" t="str">
        <f t="shared" ref="M81" si="128">P81&amp;S81&amp;T81</f>
        <v>～</v>
      </c>
      <c r="N81" s="477"/>
      <c r="O81" s="478"/>
      <c r="P81" s="485"/>
      <c r="Q81" s="486"/>
      <c r="R81" s="486"/>
      <c r="S81" s="28" t="s">
        <v>83</v>
      </c>
      <c r="T81" s="486"/>
      <c r="U81" s="486"/>
      <c r="V81" s="487"/>
      <c r="W81" s="342"/>
      <c r="X81" s="29">
        <f>T81-P81-W81</f>
        <v>0</v>
      </c>
      <c r="Y81" s="280">
        <f>X81*24</f>
        <v>0</v>
      </c>
      <c r="Z81" s="281">
        <f>Q80*U80</f>
        <v>0</v>
      </c>
    </row>
    <row r="82" spans="1:26" ht="21.75" hidden="1" customHeight="1">
      <c r="A82" s="141"/>
      <c r="B82" s="492">
        <v>37</v>
      </c>
      <c r="C82" s="449">
        <f t="shared" ref="C82" si="129">IF(OR(D82="保育士", D82="保育サポーター研修修了", D82="子育て支援員研修修了"), 1, 0)</f>
        <v>0</v>
      </c>
      <c r="D82" s="451" t="str">
        <f t="shared" ref="D82" si="130">K82</f>
        <v>▼選択肢</v>
      </c>
      <c r="E82" s="455" t="s">
        <v>440</v>
      </c>
      <c r="F82" s="493"/>
      <c r="G82" s="469"/>
      <c r="H82" s="470"/>
      <c r="I82" s="488"/>
      <c r="J82" s="489"/>
      <c r="K82" s="282" t="s">
        <v>23</v>
      </c>
      <c r="L82" s="283"/>
      <c r="M82" s="284" t="str">
        <f t="shared" ref="M82" si="131">P82&amp;Q82&amp;R82&amp;S82&amp;T82&amp;U82&amp;V82</f>
        <v>月日、1日0時間</v>
      </c>
      <c r="N82" s="475"/>
      <c r="O82" s="476"/>
      <c r="P82" s="21" t="s">
        <v>75</v>
      </c>
      <c r="Q82" s="285"/>
      <c r="R82" s="22" t="s">
        <v>76</v>
      </c>
      <c r="S82" s="23" t="s">
        <v>77</v>
      </c>
      <c r="T82" s="24" t="s">
        <v>78</v>
      </c>
      <c r="U82" s="25">
        <f>Y83</f>
        <v>0</v>
      </c>
      <c r="V82" s="26" t="s">
        <v>79</v>
      </c>
      <c r="W82" s="286"/>
      <c r="X82" s="27"/>
      <c r="Y82" s="286"/>
      <c r="Z82" s="286"/>
    </row>
    <row r="83" spans="1:26" ht="21.75" hidden="1" customHeight="1">
      <c r="A83" s="141"/>
      <c r="B83" s="480"/>
      <c r="C83" s="450"/>
      <c r="D83" s="452"/>
      <c r="E83" s="456"/>
      <c r="F83" s="494"/>
      <c r="G83" s="459"/>
      <c r="H83" s="460"/>
      <c r="I83" s="462"/>
      <c r="J83" s="464"/>
      <c r="K83" s="277"/>
      <c r="L83" s="278">
        <v>0</v>
      </c>
      <c r="M83" s="279" t="str">
        <f t="shared" ref="M83" si="132">P83&amp;S83&amp;T83</f>
        <v>～</v>
      </c>
      <c r="N83" s="477"/>
      <c r="O83" s="478"/>
      <c r="P83" s="485"/>
      <c r="Q83" s="486"/>
      <c r="R83" s="486"/>
      <c r="S83" s="28" t="s">
        <v>83</v>
      </c>
      <c r="T83" s="486"/>
      <c r="U83" s="486"/>
      <c r="V83" s="487"/>
      <c r="W83" s="342"/>
      <c r="X83" s="29">
        <f>T83-P83-W83</f>
        <v>0</v>
      </c>
      <c r="Y83" s="280">
        <f>X83*24</f>
        <v>0</v>
      </c>
      <c r="Z83" s="281">
        <f>Q82*U82</f>
        <v>0</v>
      </c>
    </row>
    <row r="84" spans="1:26" ht="21.75" hidden="1" customHeight="1">
      <c r="A84" s="141"/>
      <c r="B84" s="492">
        <v>38</v>
      </c>
      <c r="C84" s="449">
        <f t="shared" ref="C84" si="133">IF(OR(D84="保育士", D84="保育サポーター研修修了", D84="子育て支援員研修修了"), 1, 0)</f>
        <v>0</v>
      </c>
      <c r="D84" s="451" t="str">
        <f t="shared" ref="D84" si="134">K84</f>
        <v>▼選択肢</v>
      </c>
      <c r="E84" s="455" t="s">
        <v>440</v>
      </c>
      <c r="F84" s="493"/>
      <c r="G84" s="469"/>
      <c r="H84" s="470"/>
      <c r="I84" s="488"/>
      <c r="J84" s="489"/>
      <c r="K84" s="282" t="s">
        <v>23</v>
      </c>
      <c r="L84" s="283"/>
      <c r="M84" s="284" t="str">
        <f t="shared" ref="M84" si="135">P84&amp;Q84&amp;R84&amp;S84&amp;T84&amp;U84&amp;V84</f>
        <v>月日、1日0時間</v>
      </c>
      <c r="N84" s="475"/>
      <c r="O84" s="476"/>
      <c r="P84" s="21" t="s">
        <v>75</v>
      </c>
      <c r="Q84" s="285"/>
      <c r="R84" s="22" t="s">
        <v>76</v>
      </c>
      <c r="S84" s="23" t="s">
        <v>77</v>
      </c>
      <c r="T84" s="24" t="s">
        <v>78</v>
      </c>
      <c r="U84" s="25">
        <f>Y85</f>
        <v>0</v>
      </c>
      <c r="V84" s="26" t="s">
        <v>79</v>
      </c>
      <c r="W84" s="286"/>
      <c r="X84" s="27"/>
      <c r="Y84" s="286"/>
      <c r="Z84" s="286"/>
    </row>
    <row r="85" spans="1:26" ht="21.75" hidden="1" customHeight="1">
      <c r="A85" s="141"/>
      <c r="B85" s="480"/>
      <c r="C85" s="450"/>
      <c r="D85" s="452"/>
      <c r="E85" s="456"/>
      <c r="F85" s="494"/>
      <c r="G85" s="459"/>
      <c r="H85" s="460"/>
      <c r="I85" s="462"/>
      <c r="J85" s="464"/>
      <c r="K85" s="277"/>
      <c r="L85" s="278">
        <v>0</v>
      </c>
      <c r="M85" s="279" t="str">
        <f t="shared" ref="M85" si="136">P85&amp;S85&amp;T85</f>
        <v>～</v>
      </c>
      <c r="N85" s="477"/>
      <c r="O85" s="478"/>
      <c r="P85" s="485"/>
      <c r="Q85" s="486"/>
      <c r="R85" s="486"/>
      <c r="S85" s="28" t="s">
        <v>83</v>
      </c>
      <c r="T85" s="486"/>
      <c r="U85" s="486"/>
      <c r="V85" s="487"/>
      <c r="W85" s="342"/>
      <c r="X85" s="29">
        <f>T85-P85-W85</f>
        <v>0</v>
      </c>
      <c r="Y85" s="280">
        <f>X85*24</f>
        <v>0</v>
      </c>
      <c r="Z85" s="281">
        <f>Q84*U84</f>
        <v>0</v>
      </c>
    </row>
    <row r="86" spans="1:26" ht="21.75" hidden="1" customHeight="1">
      <c r="A86" s="141"/>
      <c r="B86" s="492">
        <v>39</v>
      </c>
      <c r="C86" s="449">
        <f t="shared" ref="C86" si="137">IF(OR(D86="保育士", D86="保育サポーター研修修了", D86="子育て支援員研修修了"), 1, 0)</f>
        <v>0</v>
      </c>
      <c r="D86" s="451" t="str">
        <f t="shared" ref="D86" si="138">K86</f>
        <v>▼選択肢</v>
      </c>
      <c r="E86" s="455" t="s">
        <v>440</v>
      </c>
      <c r="F86" s="493"/>
      <c r="G86" s="469"/>
      <c r="H86" s="470"/>
      <c r="I86" s="488"/>
      <c r="J86" s="489"/>
      <c r="K86" s="282" t="s">
        <v>23</v>
      </c>
      <c r="L86" s="283"/>
      <c r="M86" s="284" t="str">
        <f t="shared" ref="M86" si="139">P86&amp;Q86&amp;R86&amp;S86&amp;T86&amp;U86&amp;V86</f>
        <v>月日、1日0時間</v>
      </c>
      <c r="N86" s="475"/>
      <c r="O86" s="476"/>
      <c r="P86" s="21" t="s">
        <v>75</v>
      </c>
      <c r="Q86" s="285"/>
      <c r="R86" s="22" t="s">
        <v>76</v>
      </c>
      <c r="S86" s="23" t="s">
        <v>77</v>
      </c>
      <c r="T86" s="24" t="s">
        <v>78</v>
      </c>
      <c r="U86" s="25">
        <f>Y87</f>
        <v>0</v>
      </c>
      <c r="V86" s="26" t="s">
        <v>79</v>
      </c>
      <c r="W86" s="286"/>
      <c r="X86" s="27"/>
      <c r="Y86" s="286"/>
      <c r="Z86" s="286"/>
    </row>
    <row r="87" spans="1:26" ht="21.75" hidden="1" customHeight="1">
      <c r="A87" s="141"/>
      <c r="B87" s="480"/>
      <c r="C87" s="450"/>
      <c r="D87" s="452"/>
      <c r="E87" s="456"/>
      <c r="F87" s="494"/>
      <c r="G87" s="459"/>
      <c r="H87" s="460"/>
      <c r="I87" s="462"/>
      <c r="J87" s="464"/>
      <c r="K87" s="277"/>
      <c r="L87" s="278">
        <v>0</v>
      </c>
      <c r="M87" s="279" t="str">
        <f t="shared" ref="M87" si="140">P87&amp;S87&amp;T87</f>
        <v>～</v>
      </c>
      <c r="N87" s="477"/>
      <c r="O87" s="478"/>
      <c r="P87" s="485"/>
      <c r="Q87" s="486"/>
      <c r="R87" s="486"/>
      <c r="S87" s="28" t="s">
        <v>83</v>
      </c>
      <c r="T87" s="486"/>
      <c r="U87" s="486"/>
      <c r="V87" s="487"/>
      <c r="W87" s="342"/>
      <c r="X87" s="29">
        <f>T87-P87-W87</f>
        <v>0</v>
      </c>
      <c r="Y87" s="280">
        <f>X87*24</f>
        <v>0</v>
      </c>
      <c r="Z87" s="281">
        <f>Q86*U86</f>
        <v>0</v>
      </c>
    </row>
    <row r="88" spans="1:26" ht="21.75" hidden="1" customHeight="1">
      <c r="A88" s="141"/>
      <c r="B88" s="492">
        <v>40</v>
      </c>
      <c r="C88" s="449">
        <f t="shared" ref="C88" si="141">IF(OR(D88="保育士", D88="保育サポーター研修修了", D88="子育て支援員研修修了"), 1, 0)</f>
        <v>0</v>
      </c>
      <c r="D88" s="451" t="str">
        <f t="shared" ref="D88" si="142">K88</f>
        <v>▼選択肢</v>
      </c>
      <c r="E88" s="455" t="s">
        <v>440</v>
      </c>
      <c r="F88" s="493"/>
      <c r="G88" s="469"/>
      <c r="H88" s="470"/>
      <c r="I88" s="488"/>
      <c r="J88" s="489"/>
      <c r="K88" s="282" t="s">
        <v>23</v>
      </c>
      <c r="L88" s="283"/>
      <c r="M88" s="284" t="str">
        <f t="shared" ref="M88" si="143">P88&amp;Q88&amp;R88&amp;S88&amp;T88&amp;U88&amp;V88</f>
        <v>月日、1日0時間</v>
      </c>
      <c r="N88" s="475"/>
      <c r="O88" s="476"/>
      <c r="P88" s="21" t="s">
        <v>75</v>
      </c>
      <c r="Q88" s="285"/>
      <c r="R88" s="22" t="s">
        <v>76</v>
      </c>
      <c r="S88" s="23" t="s">
        <v>77</v>
      </c>
      <c r="T88" s="24" t="s">
        <v>78</v>
      </c>
      <c r="U88" s="25">
        <f>Y89</f>
        <v>0</v>
      </c>
      <c r="V88" s="26" t="s">
        <v>79</v>
      </c>
      <c r="W88" s="286"/>
      <c r="X88" s="27"/>
      <c r="Y88" s="286"/>
      <c r="Z88" s="286"/>
    </row>
    <row r="89" spans="1:26" ht="21.75" hidden="1" customHeight="1">
      <c r="A89" s="141"/>
      <c r="B89" s="480"/>
      <c r="C89" s="450"/>
      <c r="D89" s="452"/>
      <c r="E89" s="456"/>
      <c r="F89" s="494"/>
      <c r="G89" s="459"/>
      <c r="H89" s="460"/>
      <c r="I89" s="462"/>
      <c r="J89" s="464"/>
      <c r="K89" s="277"/>
      <c r="L89" s="278">
        <v>0</v>
      </c>
      <c r="M89" s="279" t="str">
        <f t="shared" ref="M89" si="144">P89&amp;S89&amp;T89</f>
        <v>～</v>
      </c>
      <c r="N89" s="477"/>
      <c r="O89" s="478"/>
      <c r="P89" s="485"/>
      <c r="Q89" s="486"/>
      <c r="R89" s="486"/>
      <c r="S89" s="28" t="s">
        <v>83</v>
      </c>
      <c r="T89" s="486"/>
      <c r="U89" s="486"/>
      <c r="V89" s="487"/>
      <c r="W89" s="342"/>
      <c r="X89" s="29">
        <f>T89-P89-W89</f>
        <v>0</v>
      </c>
      <c r="Y89" s="280">
        <f>X89*24</f>
        <v>0</v>
      </c>
      <c r="Z89" s="281">
        <f>Q88*U88</f>
        <v>0</v>
      </c>
    </row>
    <row r="90" spans="1:26" ht="21.75" hidden="1" customHeight="1">
      <c r="A90" s="141"/>
      <c r="B90" s="492">
        <v>41</v>
      </c>
      <c r="C90" s="449">
        <f t="shared" ref="C90" si="145">IF(OR(D90="保育士", D90="保育サポーター研修修了", D90="子育て支援員研修修了"), 1, 0)</f>
        <v>0</v>
      </c>
      <c r="D90" s="451" t="str">
        <f t="shared" ref="D90" si="146">K90</f>
        <v>▼選択肢</v>
      </c>
      <c r="E90" s="455" t="s">
        <v>440</v>
      </c>
      <c r="F90" s="493"/>
      <c r="G90" s="469"/>
      <c r="H90" s="470"/>
      <c r="I90" s="488"/>
      <c r="J90" s="489"/>
      <c r="K90" s="282" t="s">
        <v>23</v>
      </c>
      <c r="L90" s="283"/>
      <c r="M90" s="284" t="str">
        <f t="shared" ref="M90" si="147">P90&amp;Q90&amp;R90&amp;S90&amp;T90&amp;U90&amp;V90</f>
        <v>月日、1日0時間</v>
      </c>
      <c r="N90" s="475"/>
      <c r="O90" s="476"/>
      <c r="P90" s="21" t="s">
        <v>75</v>
      </c>
      <c r="Q90" s="285"/>
      <c r="R90" s="22" t="s">
        <v>76</v>
      </c>
      <c r="S90" s="23" t="s">
        <v>77</v>
      </c>
      <c r="T90" s="24" t="s">
        <v>78</v>
      </c>
      <c r="U90" s="25">
        <f>Y91</f>
        <v>0</v>
      </c>
      <c r="V90" s="26" t="s">
        <v>79</v>
      </c>
      <c r="W90" s="286"/>
      <c r="X90" s="27"/>
      <c r="Y90" s="286"/>
      <c r="Z90" s="286"/>
    </row>
    <row r="91" spans="1:26" ht="21.75" hidden="1" customHeight="1">
      <c r="A91" s="141"/>
      <c r="B91" s="480"/>
      <c r="C91" s="450"/>
      <c r="D91" s="452"/>
      <c r="E91" s="456"/>
      <c r="F91" s="494"/>
      <c r="G91" s="459"/>
      <c r="H91" s="460"/>
      <c r="I91" s="462"/>
      <c r="J91" s="464"/>
      <c r="K91" s="277"/>
      <c r="L91" s="278">
        <v>0</v>
      </c>
      <c r="M91" s="279" t="str">
        <f t="shared" ref="M91" si="148">P91&amp;S91&amp;T91</f>
        <v>～</v>
      </c>
      <c r="N91" s="477"/>
      <c r="O91" s="478"/>
      <c r="P91" s="485"/>
      <c r="Q91" s="486"/>
      <c r="R91" s="486"/>
      <c r="S91" s="28" t="s">
        <v>83</v>
      </c>
      <c r="T91" s="486"/>
      <c r="U91" s="486"/>
      <c r="V91" s="487"/>
      <c r="W91" s="342"/>
      <c r="X91" s="29">
        <f>T91-P91-W91</f>
        <v>0</v>
      </c>
      <c r="Y91" s="280">
        <f>X91*24</f>
        <v>0</v>
      </c>
      <c r="Z91" s="281">
        <f>Q90*U90</f>
        <v>0</v>
      </c>
    </row>
    <row r="92" spans="1:26" ht="21.75" hidden="1" customHeight="1">
      <c r="A92" s="141"/>
      <c r="B92" s="492">
        <v>42</v>
      </c>
      <c r="C92" s="449">
        <f t="shared" ref="C92" si="149">IF(OR(D92="保育士", D92="保育サポーター研修修了", D92="子育て支援員研修修了"), 1, 0)</f>
        <v>0</v>
      </c>
      <c r="D92" s="451" t="str">
        <f t="shared" ref="D92" si="150">K92</f>
        <v>▼選択肢</v>
      </c>
      <c r="E92" s="455" t="s">
        <v>440</v>
      </c>
      <c r="F92" s="493"/>
      <c r="G92" s="469"/>
      <c r="H92" s="470"/>
      <c r="I92" s="488"/>
      <c r="J92" s="489"/>
      <c r="K92" s="282" t="s">
        <v>23</v>
      </c>
      <c r="L92" s="283"/>
      <c r="M92" s="284" t="str">
        <f t="shared" ref="M92" si="151">P92&amp;Q92&amp;R92&amp;S92&amp;T92&amp;U92&amp;V92</f>
        <v>月日、1日0時間</v>
      </c>
      <c r="N92" s="475"/>
      <c r="O92" s="476"/>
      <c r="P92" s="21" t="s">
        <v>75</v>
      </c>
      <c r="Q92" s="285"/>
      <c r="R92" s="22" t="s">
        <v>76</v>
      </c>
      <c r="S92" s="23" t="s">
        <v>77</v>
      </c>
      <c r="T92" s="24" t="s">
        <v>78</v>
      </c>
      <c r="U92" s="25">
        <f>Y93</f>
        <v>0</v>
      </c>
      <c r="V92" s="26" t="s">
        <v>79</v>
      </c>
      <c r="W92" s="286"/>
      <c r="X92" s="27"/>
      <c r="Y92" s="286"/>
      <c r="Z92" s="286"/>
    </row>
    <row r="93" spans="1:26" ht="21.75" hidden="1" customHeight="1">
      <c r="A93" s="141"/>
      <c r="B93" s="480"/>
      <c r="C93" s="450"/>
      <c r="D93" s="452"/>
      <c r="E93" s="456"/>
      <c r="F93" s="494"/>
      <c r="G93" s="459"/>
      <c r="H93" s="460"/>
      <c r="I93" s="462"/>
      <c r="J93" s="464"/>
      <c r="K93" s="277"/>
      <c r="L93" s="278">
        <v>0</v>
      </c>
      <c r="M93" s="279" t="str">
        <f t="shared" ref="M93" si="152">P93&amp;S93&amp;T93</f>
        <v>～</v>
      </c>
      <c r="N93" s="477"/>
      <c r="O93" s="478"/>
      <c r="P93" s="485"/>
      <c r="Q93" s="486"/>
      <c r="R93" s="486"/>
      <c r="S93" s="28" t="s">
        <v>83</v>
      </c>
      <c r="T93" s="486"/>
      <c r="U93" s="486"/>
      <c r="V93" s="487"/>
      <c r="W93" s="342"/>
      <c r="X93" s="29">
        <f>T93-P93-W93</f>
        <v>0</v>
      </c>
      <c r="Y93" s="280">
        <f>X93*24</f>
        <v>0</v>
      </c>
      <c r="Z93" s="281">
        <f>Q92*U92</f>
        <v>0</v>
      </c>
    </row>
    <row r="94" spans="1:26" ht="21.75" hidden="1" customHeight="1">
      <c r="A94" s="141"/>
      <c r="B94" s="492">
        <v>43</v>
      </c>
      <c r="C94" s="449">
        <f t="shared" ref="C94" si="153">IF(OR(D94="保育士", D94="保育サポーター研修修了", D94="子育て支援員研修修了"), 1, 0)</f>
        <v>0</v>
      </c>
      <c r="D94" s="451" t="str">
        <f t="shared" ref="D94" si="154">K94</f>
        <v>▼選択肢</v>
      </c>
      <c r="E94" s="455" t="s">
        <v>440</v>
      </c>
      <c r="F94" s="493"/>
      <c r="G94" s="469"/>
      <c r="H94" s="470"/>
      <c r="I94" s="488"/>
      <c r="J94" s="489"/>
      <c r="K94" s="282" t="s">
        <v>23</v>
      </c>
      <c r="L94" s="283"/>
      <c r="M94" s="284" t="str">
        <f t="shared" ref="M94" si="155">P94&amp;Q94&amp;R94&amp;S94&amp;T94&amp;U94&amp;V94</f>
        <v>月日、1日0時間</v>
      </c>
      <c r="N94" s="475"/>
      <c r="O94" s="476"/>
      <c r="P94" s="21" t="s">
        <v>75</v>
      </c>
      <c r="Q94" s="285"/>
      <c r="R94" s="22" t="s">
        <v>76</v>
      </c>
      <c r="S94" s="23" t="s">
        <v>77</v>
      </c>
      <c r="T94" s="24" t="s">
        <v>78</v>
      </c>
      <c r="U94" s="25">
        <f>Y95</f>
        <v>0</v>
      </c>
      <c r="V94" s="26" t="s">
        <v>79</v>
      </c>
      <c r="W94" s="286"/>
      <c r="X94" s="27"/>
      <c r="Y94" s="286"/>
      <c r="Z94" s="286"/>
    </row>
    <row r="95" spans="1:26" ht="21.75" hidden="1" customHeight="1">
      <c r="A95" s="141"/>
      <c r="B95" s="480"/>
      <c r="C95" s="450"/>
      <c r="D95" s="452"/>
      <c r="E95" s="456"/>
      <c r="F95" s="494"/>
      <c r="G95" s="459"/>
      <c r="H95" s="460"/>
      <c r="I95" s="462"/>
      <c r="J95" s="464"/>
      <c r="K95" s="277"/>
      <c r="L95" s="278">
        <v>0</v>
      </c>
      <c r="M95" s="279" t="str">
        <f t="shared" ref="M95" si="156">P95&amp;S95&amp;T95</f>
        <v>～</v>
      </c>
      <c r="N95" s="477"/>
      <c r="O95" s="478"/>
      <c r="P95" s="485"/>
      <c r="Q95" s="486"/>
      <c r="R95" s="486"/>
      <c r="S95" s="28" t="s">
        <v>83</v>
      </c>
      <c r="T95" s="486"/>
      <c r="U95" s="486"/>
      <c r="V95" s="487"/>
      <c r="W95" s="342"/>
      <c r="X95" s="29">
        <f>T95-P95-W95</f>
        <v>0</v>
      </c>
      <c r="Y95" s="280">
        <f>X95*24</f>
        <v>0</v>
      </c>
      <c r="Z95" s="281">
        <f>Q94*U94</f>
        <v>0</v>
      </c>
    </row>
    <row r="96" spans="1:26" ht="21.75" hidden="1" customHeight="1">
      <c r="A96" s="141"/>
      <c r="B96" s="492">
        <v>44</v>
      </c>
      <c r="C96" s="449">
        <f t="shared" ref="C96" si="157">IF(OR(D96="保育士", D96="保育サポーター研修修了", D96="子育て支援員研修修了"), 1, 0)</f>
        <v>0</v>
      </c>
      <c r="D96" s="451" t="str">
        <f t="shared" ref="D96" si="158">K96</f>
        <v>▼選択肢</v>
      </c>
      <c r="E96" s="455" t="s">
        <v>440</v>
      </c>
      <c r="F96" s="493"/>
      <c r="G96" s="469"/>
      <c r="H96" s="470"/>
      <c r="I96" s="488"/>
      <c r="J96" s="489"/>
      <c r="K96" s="282" t="s">
        <v>23</v>
      </c>
      <c r="L96" s="283"/>
      <c r="M96" s="284" t="str">
        <f>P96&amp;Q96&amp;R96&amp;S96&amp;T96&amp;U96&amp;V96</f>
        <v>月日、1日0時間</v>
      </c>
      <c r="N96" s="475"/>
      <c r="O96" s="476"/>
      <c r="P96" s="21" t="s">
        <v>75</v>
      </c>
      <c r="Q96" s="285"/>
      <c r="R96" s="22" t="s">
        <v>76</v>
      </c>
      <c r="S96" s="23" t="s">
        <v>77</v>
      </c>
      <c r="T96" s="24" t="s">
        <v>78</v>
      </c>
      <c r="U96" s="25">
        <f>Y97</f>
        <v>0</v>
      </c>
      <c r="V96" s="26" t="s">
        <v>79</v>
      </c>
      <c r="W96" s="286"/>
      <c r="X96" s="27"/>
      <c r="Y96" s="286"/>
      <c r="Z96" s="286"/>
    </row>
    <row r="97" spans="1:26" ht="21.75" hidden="1" customHeight="1">
      <c r="A97" s="141"/>
      <c r="B97" s="480"/>
      <c r="C97" s="450"/>
      <c r="D97" s="452"/>
      <c r="E97" s="456"/>
      <c r="F97" s="494"/>
      <c r="G97" s="459"/>
      <c r="H97" s="460"/>
      <c r="I97" s="462"/>
      <c r="J97" s="464"/>
      <c r="K97" s="277"/>
      <c r="L97" s="278">
        <v>0</v>
      </c>
      <c r="M97" s="279" t="str">
        <f>P97&amp;S97&amp;T97</f>
        <v>～</v>
      </c>
      <c r="N97" s="477"/>
      <c r="O97" s="478"/>
      <c r="P97" s="485"/>
      <c r="Q97" s="486"/>
      <c r="R97" s="486"/>
      <c r="S97" s="28" t="s">
        <v>83</v>
      </c>
      <c r="T97" s="486"/>
      <c r="U97" s="486"/>
      <c r="V97" s="487"/>
      <c r="W97" s="342"/>
      <c r="X97" s="29">
        <f>T97-P97-W97</f>
        <v>0</v>
      </c>
      <c r="Y97" s="280">
        <f>X97*24</f>
        <v>0</v>
      </c>
      <c r="Z97" s="281">
        <f>Q96*U96</f>
        <v>0</v>
      </c>
    </row>
    <row r="98" spans="1:26" ht="21.75" hidden="1" customHeight="1">
      <c r="A98" s="141"/>
      <c r="B98" s="492">
        <v>45</v>
      </c>
      <c r="C98" s="449">
        <f t="shared" ref="C98" si="159">IF(OR(D98="保育士", D98="保育サポーター研修修了", D98="子育て支援員研修修了"), 1, 0)</f>
        <v>0</v>
      </c>
      <c r="D98" s="451" t="str">
        <f t="shared" ref="D98" si="160">K98</f>
        <v>▼選択肢</v>
      </c>
      <c r="E98" s="455" t="s">
        <v>440</v>
      </c>
      <c r="F98" s="493"/>
      <c r="G98" s="469"/>
      <c r="H98" s="470"/>
      <c r="I98" s="488"/>
      <c r="J98" s="489"/>
      <c r="K98" s="282" t="s">
        <v>553</v>
      </c>
      <c r="L98" s="283"/>
      <c r="M98" s="284" t="str">
        <f t="shared" ref="M98" si="161">P98&amp;Q98&amp;R98&amp;S98&amp;T98&amp;U98&amp;V98</f>
        <v>月日、1日0時間</v>
      </c>
      <c r="N98" s="475"/>
      <c r="O98" s="476"/>
      <c r="P98" s="21" t="s">
        <v>75</v>
      </c>
      <c r="Q98" s="285"/>
      <c r="R98" s="22" t="s">
        <v>76</v>
      </c>
      <c r="S98" s="23" t="s">
        <v>77</v>
      </c>
      <c r="T98" s="24" t="s">
        <v>78</v>
      </c>
      <c r="U98" s="25">
        <f>Y99</f>
        <v>0</v>
      </c>
      <c r="V98" s="26" t="s">
        <v>79</v>
      </c>
      <c r="W98" s="286"/>
      <c r="X98" s="27"/>
      <c r="Y98" s="286"/>
      <c r="Z98" s="286"/>
    </row>
    <row r="99" spans="1:26" ht="21.75" hidden="1" customHeight="1">
      <c r="A99" s="141"/>
      <c r="B99" s="480"/>
      <c r="C99" s="450"/>
      <c r="D99" s="452"/>
      <c r="E99" s="456"/>
      <c r="F99" s="494"/>
      <c r="G99" s="459"/>
      <c r="H99" s="460"/>
      <c r="I99" s="462"/>
      <c r="J99" s="464"/>
      <c r="K99" s="277"/>
      <c r="L99" s="278">
        <v>0</v>
      </c>
      <c r="M99" s="279" t="str">
        <f t="shared" ref="M99" si="162">P99&amp;S99&amp;T99</f>
        <v>～</v>
      </c>
      <c r="N99" s="477"/>
      <c r="O99" s="478"/>
      <c r="P99" s="485"/>
      <c r="Q99" s="486"/>
      <c r="R99" s="486"/>
      <c r="S99" s="28" t="s">
        <v>83</v>
      </c>
      <c r="T99" s="486"/>
      <c r="U99" s="486"/>
      <c r="V99" s="487"/>
      <c r="W99" s="342"/>
      <c r="X99" s="29">
        <f>T99-P99-W99</f>
        <v>0</v>
      </c>
      <c r="Y99" s="280">
        <f>X99*24</f>
        <v>0</v>
      </c>
      <c r="Z99" s="281">
        <f>Q98*U98</f>
        <v>0</v>
      </c>
    </row>
    <row r="100" spans="1:26" ht="21.75" hidden="1" customHeight="1">
      <c r="A100" s="141"/>
      <c r="B100" s="492">
        <v>46</v>
      </c>
      <c r="C100" s="449">
        <f t="shared" ref="C100" si="163">IF(OR(D100="保育士", D100="保育サポーター研修修了", D100="子育て支援員研修修了"), 1, 0)</f>
        <v>0</v>
      </c>
      <c r="D100" s="451" t="str">
        <f t="shared" ref="D100" si="164">K100</f>
        <v>▼選択肢</v>
      </c>
      <c r="E100" s="455" t="s">
        <v>440</v>
      </c>
      <c r="F100" s="493"/>
      <c r="G100" s="469"/>
      <c r="H100" s="470"/>
      <c r="I100" s="488"/>
      <c r="J100" s="489"/>
      <c r="K100" s="282" t="s">
        <v>23</v>
      </c>
      <c r="L100" s="283"/>
      <c r="M100" s="284" t="str">
        <f t="shared" ref="M100" si="165">P100&amp;Q100&amp;R100&amp;S100&amp;T100&amp;U100&amp;V100</f>
        <v>月日、1日0時間</v>
      </c>
      <c r="N100" s="475"/>
      <c r="O100" s="476"/>
      <c r="P100" s="21" t="s">
        <v>75</v>
      </c>
      <c r="Q100" s="285"/>
      <c r="R100" s="22" t="s">
        <v>76</v>
      </c>
      <c r="S100" s="23" t="s">
        <v>77</v>
      </c>
      <c r="T100" s="24" t="s">
        <v>78</v>
      </c>
      <c r="U100" s="25">
        <f>Y101</f>
        <v>0</v>
      </c>
      <c r="V100" s="26" t="s">
        <v>79</v>
      </c>
      <c r="W100" s="286"/>
      <c r="X100" s="27"/>
      <c r="Y100" s="286"/>
      <c r="Z100" s="286"/>
    </row>
    <row r="101" spans="1:26" ht="21.75" hidden="1" customHeight="1">
      <c r="A101" s="141"/>
      <c r="B101" s="480"/>
      <c r="C101" s="450"/>
      <c r="D101" s="452"/>
      <c r="E101" s="456"/>
      <c r="F101" s="494"/>
      <c r="G101" s="459"/>
      <c r="H101" s="460"/>
      <c r="I101" s="462"/>
      <c r="J101" s="464"/>
      <c r="K101" s="277"/>
      <c r="L101" s="278">
        <v>0</v>
      </c>
      <c r="M101" s="279" t="str">
        <f t="shared" ref="M101" si="166">P101&amp;S101&amp;T101</f>
        <v>～</v>
      </c>
      <c r="N101" s="477"/>
      <c r="O101" s="478"/>
      <c r="P101" s="485"/>
      <c r="Q101" s="486"/>
      <c r="R101" s="486"/>
      <c r="S101" s="28" t="s">
        <v>83</v>
      </c>
      <c r="T101" s="486"/>
      <c r="U101" s="486"/>
      <c r="V101" s="487"/>
      <c r="W101" s="342"/>
      <c r="X101" s="29">
        <f>T101-P101-W101</f>
        <v>0</v>
      </c>
      <c r="Y101" s="280">
        <f>X101*24</f>
        <v>0</v>
      </c>
      <c r="Z101" s="281">
        <f>Q100*U100</f>
        <v>0</v>
      </c>
    </row>
    <row r="102" spans="1:26" ht="21.75" hidden="1" customHeight="1">
      <c r="A102" s="141"/>
      <c r="B102" s="492">
        <v>47</v>
      </c>
      <c r="C102" s="449">
        <f t="shared" ref="C102" si="167">IF(OR(D102="保育士", D102="保育サポーター研修修了", D102="子育て支援員研修修了"), 1, 0)</f>
        <v>0</v>
      </c>
      <c r="D102" s="451" t="str">
        <f t="shared" ref="D102" si="168">K102</f>
        <v>▼選択肢</v>
      </c>
      <c r="E102" s="455" t="s">
        <v>440</v>
      </c>
      <c r="F102" s="493"/>
      <c r="G102" s="469"/>
      <c r="H102" s="470"/>
      <c r="I102" s="488"/>
      <c r="J102" s="489"/>
      <c r="K102" s="282" t="s">
        <v>23</v>
      </c>
      <c r="L102" s="283"/>
      <c r="M102" s="284" t="str">
        <f t="shared" ref="M102" si="169">P102&amp;Q102&amp;R102&amp;S102&amp;T102&amp;U102&amp;V102</f>
        <v>月日、1日0時間</v>
      </c>
      <c r="N102" s="475"/>
      <c r="O102" s="476"/>
      <c r="P102" s="21" t="s">
        <v>75</v>
      </c>
      <c r="Q102" s="285"/>
      <c r="R102" s="22" t="s">
        <v>76</v>
      </c>
      <c r="S102" s="23" t="s">
        <v>77</v>
      </c>
      <c r="T102" s="24" t="s">
        <v>78</v>
      </c>
      <c r="U102" s="25">
        <f>Y103</f>
        <v>0</v>
      </c>
      <c r="V102" s="26" t="s">
        <v>79</v>
      </c>
      <c r="W102" s="286"/>
      <c r="X102" s="27"/>
      <c r="Y102" s="286"/>
      <c r="Z102" s="286"/>
    </row>
    <row r="103" spans="1:26" ht="21.75" hidden="1" customHeight="1">
      <c r="A103" s="141"/>
      <c r="B103" s="480"/>
      <c r="C103" s="450"/>
      <c r="D103" s="452"/>
      <c r="E103" s="456"/>
      <c r="F103" s="494"/>
      <c r="G103" s="459"/>
      <c r="H103" s="460"/>
      <c r="I103" s="462"/>
      <c r="J103" s="464"/>
      <c r="K103" s="277"/>
      <c r="L103" s="278">
        <v>0</v>
      </c>
      <c r="M103" s="279" t="str">
        <f t="shared" ref="M103" si="170">P103&amp;S103&amp;T103</f>
        <v>～</v>
      </c>
      <c r="N103" s="477"/>
      <c r="O103" s="478"/>
      <c r="P103" s="485"/>
      <c r="Q103" s="486"/>
      <c r="R103" s="486"/>
      <c r="S103" s="28" t="s">
        <v>83</v>
      </c>
      <c r="T103" s="486"/>
      <c r="U103" s="486"/>
      <c r="V103" s="487"/>
      <c r="W103" s="342"/>
      <c r="X103" s="29">
        <f>T103-P103-W103</f>
        <v>0</v>
      </c>
      <c r="Y103" s="280">
        <f>X103*24</f>
        <v>0</v>
      </c>
      <c r="Z103" s="281">
        <f>Q102*U102</f>
        <v>0</v>
      </c>
    </row>
    <row r="104" spans="1:26" ht="21.75" hidden="1" customHeight="1">
      <c r="A104" s="141"/>
      <c r="B104" s="492">
        <v>48</v>
      </c>
      <c r="C104" s="449">
        <f t="shared" ref="C104" si="171">IF(OR(D104="保育士", D104="保育サポーター研修修了", D104="子育て支援員研修修了"), 1, 0)</f>
        <v>0</v>
      </c>
      <c r="D104" s="451" t="str">
        <f t="shared" ref="D104" si="172">K104</f>
        <v>▼選択肢</v>
      </c>
      <c r="E104" s="455" t="s">
        <v>440</v>
      </c>
      <c r="F104" s="493"/>
      <c r="G104" s="469"/>
      <c r="H104" s="470"/>
      <c r="I104" s="488"/>
      <c r="J104" s="489"/>
      <c r="K104" s="282" t="s">
        <v>23</v>
      </c>
      <c r="L104" s="283"/>
      <c r="M104" s="284" t="str">
        <f t="shared" ref="M104" si="173">P104&amp;Q104&amp;R104&amp;S104&amp;T104&amp;U104&amp;V104</f>
        <v>月日、1日0時間</v>
      </c>
      <c r="N104" s="475"/>
      <c r="O104" s="476"/>
      <c r="P104" s="21" t="s">
        <v>75</v>
      </c>
      <c r="Q104" s="285"/>
      <c r="R104" s="22" t="s">
        <v>76</v>
      </c>
      <c r="S104" s="23" t="s">
        <v>77</v>
      </c>
      <c r="T104" s="24" t="s">
        <v>78</v>
      </c>
      <c r="U104" s="25">
        <f>Y105</f>
        <v>0</v>
      </c>
      <c r="V104" s="26" t="s">
        <v>79</v>
      </c>
      <c r="W104" s="286"/>
      <c r="X104" s="27"/>
      <c r="Y104" s="286"/>
      <c r="Z104" s="286"/>
    </row>
    <row r="105" spans="1:26" ht="21.75" hidden="1" customHeight="1">
      <c r="A105" s="141"/>
      <c r="B105" s="480"/>
      <c r="C105" s="450"/>
      <c r="D105" s="452"/>
      <c r="E105" s="456"/>
      <c r="F105" s="494"/>
      <c r="G105" s="459"/>
      <c r="H105" s="460"/>
      <c r="I105" s="462"/>
      <c r="J105" s="464"/>
      <c r="K105" s="277"/>
      <c r="L105" s="278">
        <v>0</v>
      </c>
      <c r="M105" s="279" t="str">
        <f t="shared" ref="M105" si="174">P105&amp;S105&amp;T105</f>
        <v>～</v>
      </c>
      <c r="N105" s="477"/>
      <c r="O105" s="478"/>
      <c r="P105" s="485"/>
      <c r="Q105" s="486"/>
      <c r="R105" s="486"/>
      <c r="S105" s="28" t="s">
        <v>83</v>
      </c>
      <c r="T105" s="486"/>
      <c r="U105" s="486"/>
      <c r="V105" s="487"/>
      <c r="W105" s="342"/>
      <c r="X105" s="29">
        <f>T105-P105-W105</f>
        <v>0</v>
      </c>
      <c r="Y105" s="280">
        <f>X105*24</f>
        <v>0</v>
      </c>
      <c r="Z105" s="281">
        <f>Q104*U104</f>
        <v>0</v>
      </c>
    </row>
    <row r="106" spans="1:26" ht="21.75" hidden="1" customHeight="1">
      <c r="A106" s="141"/>
      <c r="B106" s="492">
        <v>49</v>
      </c>
      <c r="C106" s="449">
        <f t="shared" ref="C106" si="175">IF(OR(D106="保育士", D106="保育サポーター研修修了", D106="子育て支援員研修修了"), 1, 0)</f>
        <v>0</v>
      </c>
      <c r="D106" s="451" t="str">
        <f t="shared" ref="D106" si="176">K106</f>
        <v>▼選択肢</v>
      </c>
      <c r="E106" s="455" t="s">
        <v>440</v>
      </c>
      <c r="F106" s="493"/>
      <c r="G106" s="469"/>
      <c r="H106" s="470"/>
      <c r="I106" s="488"/>
      <c r="J106" s="489"/>
      <c r="K106" s="282" t="s">
        <v>23</v>
      </c>
      <c r="L106" s="283"/>
      <c r="M106" s="284" t="str">
        <f t="shared" ref="M106" si="177">P106&amp;Q106&amp;R106&amp;S106&amp;T106&amp;U106&amp;V106</f>
        <v>月日、1日0時間</v>
      </c>
      <c r="N106" s="475"/>
      <c r="O106" s="476"/>
      <c r="P106" s="21" t="s">
        <v>75</v>
      </c>
      <c r="Q106" s="285"/>
      <c r="R106" s="22" t="s">
        <v>76</v>
      </c>
      <c r="S106" s="23" t="s">
        <v>77</v>
      </c>
      <c r="T106" s="24" t="s">
        <v>78</v>
      </c>
      <c r="U106" s="25">
        <f>Y107</f>
        <v>0</v>
      </c>
      <c r="V106" s="26" t="s">
        <v>79</v>
      </c>
      <c r="W106" s="286"/>
      <c r="X106" s="27"/>
      <c r="Y106" s="286"/>
      <c r="Z106" s="286"/>
    </row>
    <row r="107" spans="1:26" ht="21.75" hidden="1" customHeight="1">
      <c r="A107" s="141"/>
      <c r="B107" s="480"/>
      <c r="C107" s="450"/>
      <c r="D107" s="452"/>
      <c r="E107" s="456"/>
      <c r="F107" s="494"/>
      <c r="G107" s="459"/>
      <c r="H107" s="460"/>
      <c r="I107" s="462"/>
      <c r="J107" s="464"/>
      <c r="K107" s="277"/>
      <c r="L107" s="278">
        <v>0</v>
      </c>
      <c r="M107" s="279" t="str">
        <f t="shared" ref="M107" si="178">P107&amp;S107&amp;T107</f>
        <v>～</v>
      </c>
      <c r="N107" s="477"/>
      <c r="O107" s="478"/>
      <c r="P107" s="485"/>
      <c r="Q107" s="486"/>
      <c r="R107" s="486"/>
      <c r="S107" s="28" t="s">
        <v>83</v>
      </c>
      <c r="T107" s="486"/>
      <c r="U107" s="486"/>
      <c r="V107" s="487"/>
      <c r="W107" s="342"/>
      <c r="X107" s="29">
        <f>T107-P107-W107</f>
        <v>0</v>
      </c>
      <c r="Y107" s="280">
        <f>X107*24</f>
        <v>0</v>
      </c>
      <c r="Z107" s="281">
        <f>Q106*U106</f>
        <v>0</v>
      </c>
    </row>
    <row r="108" spans="1:26" ht="21.75" hidden="1" customHeight="1">
      <c r="A108" s="141"/>
      <c r="B108" s="492">
        <v>50</v>
      </c>
      <c r="C108" s="449">
        <f t="shared" ref="C108" si="179">IF(OR(D108="保育士", D108="保育サポーター研修修了", D108="子育て支援員研修修了"), 1, 0)</f>
        <v>0</v>
      </c>
      <c r="D108" s="451" t="str">
        <f t="shared" ref="D108" si="180">K108</f>
        <v>▼選択肢</v>
      </c>
      <c r="E108" s="455" t="s">
        <v>440</v>
      </c>
      <c r="F108" s="493"/>
      <c r="G108" s="469"/>
      <c r="H108" s="470"/>
      <c r="I108" s="488"/>
      <c r="J108" s="489"/>
      <c r="K108" s="282" t="s">
        <v>23</v>
      </c>
      <c r="L108" s="283"/>
      <c r="M108" s="284" t="str">
        <f t="shared" ref="M108" si="181">P108&amp;Q108&amp;R108&amp;S108&amp;T108&amp;U108&amp;V108</f>
        <v>月日、1日0時間</v>
      </c>
      <c r="N108" s="475"/>
      <c r="O108" s="476"/>
      <c r="P108" s="21" t="s">
        <v>75</v>
      </c>
      <c r="Q108" s="285"/>
      <c r="R108" s="22" t="s">
        <v>76</v>
      </c>
      <c r="S108" s="23" t="s">
        <v>77</v>
      </c>
      <c r="T108" s="24" t="s">
        <v>78</v>
      </c>
      <c r="U108" s="25">
        <f>Y109</f>
        <v>0</v>
      </c>
      <c r="V108" s="26" t="s">
        <v>79</v>
      </c>
      <c r="W108" s="286"/>
      <c r="X108" s="27"/>
      <c r="Y108" s="286"/>
      <c r="Z108" s="286"/>
    </row>
    <row r="109" spans="1:26" ht="21.75" hidden="1" customHeight="1">
      <c r="A109" s="141"/>
      <c r="B109" s="480"/>
      <c r="C109" s="450"/>
      <c r="D109" s="452"/>
      <c r="E109" s="456"/>
      <c r="F109" s="494"/>
      <c r="G109" s="459"/>
      <c r="H109" s="460"/>
      <c r="I109" s="462"/>
      <c r="J109" s="464"/>
      <c r="K109" s="277"/>
      <c r="L109" s="278">
        <v>0</v>
      </c>
      <c r="M109" s="279" t="str">
        <f t="shared" ref="M109" si="182">P109&amp;S109&amp;T109</f>
        <v>～</v>
      </c>
      <c r="N109" s="477"/>
      <c r="O109" s="478"/>
      <c r="P109" s="485"/>
      <c r="Q109" s="486"/>
      <c r="R109" s="486"/>
      <c r="S109" s="28" t="s">
        <v>83</v>
      </c>
      <c r="T109" s="486"/>
      <c r="U109" s="486"/>
      <c r="V109" s="487"/>
      <c r="W109" s="342"/>
      <c r="X109" s="29">
        <f>T109-P109-W109</f>
        <v>0</v>
      </c>
      <c r="Y109" s="280">
        <f>X109*24</f>
        <v>0</v>
      </c>
      <c r="Z109" s="281">
        <f>Q108*U108</f>
        <v>0</v>
      </c>
    </row>
    <row r="110" spans="1:26" ht="21.75" hidden="1" customHeight="1">
      <c r="A110" s="141"/>
      <c r="B110" s="492">
        <v>51</v>
      </c>
      <c r="C110" s="449">
        <f t="shared" ref="C110" si="183">IF(OR(D110="保育士", D110="保育サポーター研修修了", D110="子育て支援員研修修了"), 1, 0)</f>
        <v>0</v>
      </c>
      <c r="D110" s="451" t="str">
        <f t="shared" ref="D110" si="184">K110</f>
        <v>▼選択肢</v>
      </c>
      <c r="E110" s="455" t="s">
        <v>440</v>
      </c>
      <c r="F110" s="493"/>
      <c r="G110" s="469"/>
      <c r="H110" s="470"/>
      <c r="I110" s="488"/>
      <c r="J110" s="489"/>
      <c r="K110" s="282" t="s">
        <v>23</v>
      </c>
      <c r="L110" s="283"/>
      <c r="M110" s="284" t="str">
        <f t="shared" ref="M110" si="185">P110&amp;Q110&amp;R110&amp;S110&amp;T110&amp;U110&amp;V110</f>
        <v>月日、1日0時間</v>
      </c>
      <c r="N110" s="475"/>
      <c r="O110" s="476"/>
      <c r="P110" s="21" t="s">
        <v>75</v>
      </c>
      <c r="Q110" s="285"/>
      <c r="R110" s="22" t="s">
        <v>76</v>
      </c>
      <c r="S110" s="23" t="s">
        <v>77</v>
      </c>
      <c r="T110" s="24" t="s">
        <v>78</v>
      </c>
      <c r="U110" s="25">
        <f>Y111</f>
        <v>0</v>
      </c>
      <c r="V110" s="26" t="s">
        <v>79</v>
      </c>
      <c r="W110" s="286"/>
      <c r="X110" s="27"/>
      <c r="Y110" s="286"/>
      <c r="Z110" s="286"/>
    </row>
    <row r="111" spans="1:26" ht="21.75" hidden="1" customHeight="1">
      <c r="A111" s="141"/>
      <c r="B111" s="480"/>
      <c r="C111" s="450"/>
      <c r="D111" s="452"/>
      <c r="E111" s="456"/>
      <c r="F111" s="494"/>
      <c r="G111" s="459"/>
      <c r="H111" s="460"/>
      <c r="I111" s="462"/>
      <c r="J111" s="464"/>
      <c r="K111" s="277"/>
      <c r="L111" s="278">
        <v>0</v>
      </c>
      <c r="M111" s="279" t="str">
        <f t="shared" ref="M111" si="186">P111&amp;S111&amp;T111</f>
        <v>～</v>
      </c>
      <c r="N111" s="477"/>
      <c r="O111" s="478"/>
      <c r="P111" s="485"/>
      <c r="Q111" s="486"/>
      <c r="R111" s="486"/>
      <c r="S111" s="28" t="s">
        <v>83</v>
      </c>
      <c r="T111" s="486"/>
      <c r="U111" s="486"/>
      <c r="V111" s="487"/>
      <c r="W111" s="342"/>
      <c r="X111" s="29">
        <f>T111-P111-W111</f>
        <v>0</v>
      </c>
      <c r="Y111" s="280">
        <f>X111*24</f>
        <v>0</v>
      </c>
      <c r="Z111" s="281">
        <f>Q110*U110</f>
        <v>0</v>
      </c>
    </row>
    <row r="112" spans="1:26" ht="21.75" hidden="1" customHeight="1">
      <c r="A112" s="141"/>
      <c r="B112" s="492">
        <v>52</v>
      </c>
      <c r="C112" s="449">
        <f t="shared" ref="C112" si="187">IF(OR(D112="保育士", D112="保育サポーター研修修了", D112="子育て支援員研修修了"), 1, 0)</f>
        <v>0</v>
      </c>
      <c r="D112" s="451" t="str">
        <f t="shared" ref="D112" si="188">K112</f>
        <v>▼選択肢</v>
      </c>
      <c r="E112" s="455" t="s">
        <v>440</v>
      </c>
      <c r="F112" s="493"/>
      <c r="G112" s="469"/>
      <c r="H112" s="470"/>
      <c r="I112" s="488"/>
      <c r="J112" s="489"/>
      <c r="K112" s="282" t="s">
        <v>23</v>
      </c>
      <c r="L112" s="283"/>
      <c r="M112" s="284" t="str">
        <f t="shared" ref="M112" si="189">P112&amp;Q112&amp;R112&amp;S112&amp;T112&amp;U112&amp;V112</f>
        <v>月日、1日0時間</v>
      </c>
      <c r="N112" s="475"/>
      <c r="O112" s="476"/>
      <c r="P112" s="21" t="s">
        <v>75</v>
      </c>
      <c r="Q112" s="285"/>
      <c r="R112" s="22" t="s">
        <v>76</v>
      </c>
      <c r="S112" s="23" t="s">
        <v>77</v>
      </c>
      <c r="T112" s="24" t="s">
        <v>78</v>
      </c>
      <c r="U112" s="25">
        <f>Y113</f>
        <v>0</v>
      </c>
      <c r="V112" s="26" t="s">
        <v>79</v>
      </c>
      <c r="W112" s="286"/>
      <c r="X112" s="27"/>
      <c r="Y112" s="286"/>
      <c r="Z112" s="286"/>
    </row>
    <row r="113" spans="1:26" ht="21.75" hidden="1" customHeight="1">
      <c r="A113" s="141"/>
      <c r="B113" s="480"/>
      <c r="C113" s="450"/>
      <c r="D113" s="452"/>
      <c r="E113" s="456"/>
      <c r="F113" s="494"/>
      <c r="G113" s="459"/>
      <c r="H113" s="460"/>
      <c r="I113" s="462"/>
      <c r="J113" s="464"/>
      <c r="K113" s="277"/>
      <c r="L113" s="278">
        <v>0</v>
      </c>
      <c r="M113" s="279" t="str">
        <f t="shared" ref="M113" si="190">P113&amp;S113&amp;T113</f>
        <v>～</v>
      </c>
      <c r="N113" s="477"/>
      <c r="O113" s="478"/>
      <c r="P113" s="485"/>
      <c r="Q113" s="486"/>
      <c r="R113" s="486"/>
      <c r="S113" s="28" t="s">
        <v>83</v>
      </c>
      <c r="T113" s="486"/>
      <c r="U113" s="486"/>
      <c r="V113" s="487"/>
      <c r="W113" s="342"/>
      <c r="X113" s="29">
        <f>T113-P113-W113</f>
        <v>0</v>
      </c>
      <c r="Y113" s="280">
        <f>X113*24</f>
        <v>0</v>
      </c>
      <c r="Z113" s="281">
        <f>Q112*U112</f>
        <v>0</v>
      </c>
    </row>
    <row r="114" spans="1:26" ht="21.75" hidden="1" customHeight="1">
      <c r="A114" s="141"/>
      <c r="B114" s="492">
        <v>53</v>
      </c>
      <c r="C114" s="449">
        <f t="shared" ref="C114" si="191">IF(OR(D114="保育士", D114="保育サポーター研修修了", D114="子育て支援員研修修了"), 1, 0)</f>
        <v>0</v>
      </c>
      <c r="D114" s="451" t="str">
        <f t="shared" ref="D114" si="192">K114</f>
        <v>▼選択肢</v>
      </c>
      <c r="E114" s="455" t="s">
        <v>440</v>
      </c>
      <c r="F114" s="493"/>
      <c r="G114" s="469"/>
      <c r="H114" s="470"/>
      <c r="I114" s="488"/>
      <c r="J114" s="489"/>
      <c r="K114" s="282" t="s">
        <v>23</v>
      </c>
      <c r="L114" s="283"/>
      <c r="M114" s="284" t="str">
        <f t="shared" ref="M114" si="193">P114&amp;Q114&amp;R114&amp;S114&amp;T114&amp;U114&amp;V114</f>
        <v>月日、1日0時間</v>
      </c>
      <c r="N114" s="475"/>
      <c r="O114" s="476"/>
      <c r="P114" s="21" t="s">
        <v>75</v>
      </c>
      <c r="Q114" s="285"/>
      <c r="R114" s="22" t="s">
        <v>76</v>
      </c>
      <c r="S114" s="23" t="s">
        <v>77</v>
      </c>
      <c r="T114" s="24" t="s">
        <v>78</v>
      </c>
      <c r="U114" s="25">
        <f>Y115</f>
        <v>0</v>
      </c>
      <c r="V114" s="26" t="s">
        <v>79</v>
      </c>
      <c r="W114" s="286"/>
      <c r="X114" s="27"/>
      <c r="Y114" s="286"/>
      <c r="Z114" s="286"/>
    </row>
    <row r="115" spans="1:26" ht="21.75" hidden="1" customHeight="1">
      <c r="A115" s="141"/>
      <c r="B115" s="480"/>
      <c r="C115" s="450"/>
      <c r="D115" s="452"/>
      <c r="E115" s="456"/>
      <c r="F115" s="494"/>
      <c r="G115" s="459"/>
      <c r="H115" s="460"/>
      <c r="I115" s="462"/>
      <c r="J115" s="464"/>
      <c r="K115" s="277"/>
      <c r="L115" s="278">
        <v>0</v>
      </c>
      <c r="M115" s="279" t="str">
        <f t="shared" ref="M115" si="194">P115&amp;S115&amp;T115</f>
        <v>～</v>
      </c>
      <c r="N115" s="477"/>
      <c r="O115" s="478"/>
      <c r="P115" s="485"/>
      <c r="Q115" s="486"/>
      <c r="R115" s="486"/>
      <c r="S115" s="28" t="s">
        <v>83</v>
      </c>
      <c r="T115" s="486"/>
      <c r="U115" s="486"/>
      <c r="V115" s="487"/>
      <c r="W115" s="342"/>
      <c r="X115" s="29">
        <f>T115-P115-W115</f>
        <v>0</v>
      </c>
      <c r="Y115" s="280">
        <f>X115*24</f>
        <v>0</v>
      </c>
      <c r="Z115" s="281">
        <f>Q114*U114</f>
        <v>0</v>
      </c>
    </row>
    <row r="116" spans="1:26" ht="21.75" hidden="1" customHeight="1">
      <c r="A116" s="141"/>
      <c r="B116" s="492">
        <v>54</v>
      </c>
      <c r="C116" s="449">
        <f t="shared" ref="C116" si="195">IF(OR(D116="保育士", D116="保育サポーター研修修了", D116="子育て支援員研修修了"), 1, 0)</f>
        <v>0</v>
      </c>
      <c r="D116" s="451" t="str">
        <f t="shared" ref="D116" si="196">K116</f>
        <v>▼選択肢</v>
      </c>
      <c r="E116" s="455" t="s">
        <v>440</v>
      </c>
      <c r="F116" s="493"/>
      <c r="G116" s="469"/>
      <c r="H116" s="470"/>
      <c r="I116" s="488"/>
      <c r="J116" s="489"/>
      <c r="K116" s="282" t="s">
        <v>23</v>
      </c>
      <c r="L116" s="283"/>
      <c r="M116" s="284" t="str">
        <f t="shared" ref="M116" si="197">P116&amp;Q116&amp;R116&amp;S116&amp;T116&amp;U116&amp;V116</f>
        <v>月日、1日0時間</v>
      </c>
      <c r="N116" s="475"/>
      <c r="O116" s="476"/>
      <c r="P116" s="21" t="s">
        <v>75</v>
      </c>
      <c r="Q116" s="285"/>
      <c r="R116" s="22" t="s">
        <v>76</v>
      </c>
      <c r="S116" s="23" t="s">
        <v>77</v>
      </c>
      <c r="T116" s="24" t="s">
        <v>78</v>
      </c>
      <c r="U116" s="25">
        <f>Y117</f>
        <v>0</v>
      </c>
      <c r="V116" s="26" t="s">
        <v>79</v>
      </c>
      <c r="W116" s="286"/>
      <c r="X116" s="27"/>
      <c r="Y116" s="286"/>
      <c r="Z116" s="286"/>
    </row>
    <row r="117" spans="1:26" ht="21.75" hidden="1" customHeight="1">
      <c r="A117" s="141"/>
      <c r="B117" s="480"/>
      <c r="C117" s="450"/>
      <c r="D117" s="452"/>
      <c r="E117" s="456"/>
      <c r="F117" s="494"/>
      <c r="G117" s="459"/>
      <c r="H117" s="460"/>
      <c r="I117" s="462"/>
      <c r="J117" s="464"/>
      <c r="K117" s="277"/>
      <c r="L117" s="278">
        <v>0</v>
      </c>
      <c r="M117" s="279" t="str">
        <f t="shared" ref="M117" si="198">P117&amp;S117&amp;T117</f>
        <v>～</v>
      </c>
      <c r="N117" s="477"/>
      <c r="O117" s="478"/>
      <c r="P117" s="485"/>
      <c r="Q117" s="486"/>
      <c r="R117" s="486"/>
      <c r="S117" s="28" t="s">
        <v>83</v>
      </c>
      <c r="T117" s="486"/>
      <c r="U117" s="486"/>
      <c r="V117" s="487"/>
      <c r="W117" s="342"/>
      <c r="X117" s="29">
        <f>T117-P117-W117</f>
        <v>0</v>
      </c>
      <c r="Y117" s="280">
        <f>X117*24</f>
        <v>0</v>
      </c>
      <c r="Z117" s="281">
        <f>Q116*U116</f>
        <v>0</v>
      </c>
    </row>
    <row r="118" spans="1:26" ht="21.75" hidden="1" customHeight="1">
      <c r="A118" s="141"/>
      <c r="B118" s="492">
        <v>55</v>
      </c>
      <c r="C118" s="449">
        <f t="shared" ref="C118" si="199">IF(OR(D118="保育士", D118="保育サポーター研修修了", D118="子育て支援員研修修了"), 1, 0)</f>
        <v>0</v>
      </c>
      <c r="D118" s="451" t="str">
        <f t="shared" ref="D118" si="200">K118</f>
        <v>▼選択肢</v>
      </c>
      <c r="E118" s="455" t="s">
        <v>440</v>
      </c>
      <c r="F118" s="493"/>
      <c r="G118" s="469"/>
      <c r="H118" s="470"/>
      <c r="I118" s="488"/>
      <c r="J118" s="489"/>
      <c r="K118" s="282" t="s">
        <v>23</v>
      </c>
      <c r="L118" s="283"/>
      <c r="M118" s="284" t="str">
        <f t="shared" ref="M118" si="201">P118&amp;Q118&amp;R118&amp;S118&amp;T118&amp;U118&amp;V118</f>
        <v>月日、1日0時間</v>
      </c>
      <c r="N118" s="475"/>
      <c r="O118" s="476"/>
      <c r="P118" s="21" t="s">
        <v>75</v>
      </c>
      <c r="Q118" s="285"/>
      <c r="R118" s="22" t="s">
        <v>76</v>
      </c>
      <c r="S118" s="23" t="s">
        <v>77</v>
      </c>
      <c r="T118" s="24" t="s">
        <v>78</v>
      </c>
      <c r="U118" s="25">
        <f>Y119</f>
        <v>0</v>
      </c>
      <c r="V118" s="26" t="s">
        <v>79</v>
      </c>
      <c r="W118" s="286"/>
      <c r="X118" s="27"/>
      <c r="Y118" s="286"/>
      <c r="Z118" s="286"/>
    </row>
    <row r="119" spans="1:26" ht="21.75" hidden="1" customHeight="1">
      <c r="A119" s="141"/>
      <c r="B119" s="480"/>
      <c r="C119" s="450"/>
      <c r="D119" s="452"/>
      <c r="E119" s="456"/>
      <c r="F119" s="494"/>
      <c r="G119" s="459"/>
      <c r="H119" s="460"/>
      <c r="I119" s="462"/>
      <c r="J119" s="464"/>
      <c r="K119" s="277"/>
      <c r="L119" s="278">
        <v>0</v>
      </c>
      <c r="M119" s="279" t="str">
        <f t="shared" ref="M119" si="202">P119&amp;S119&amp;T119</f>
        <v>～</v>
      </c>
      <c r="N119" s="477"/>
      <c r="O119" s="478"/>
      <c r="P119" s="485"/>
      <c r="Q119" s="486"/>
      <c r="R119" s="486"/>
      <c r="S119" s="28" t="s">
        <v>83</v>
      </c>
      <c r="T119" s="486"/>
      <c r="U119" s="486"/>
      <c r="V119" s="487"/>
      <c r="W119" s="342"/>
      <c r="X119" s="29">
        <f>T119-P119-W119</f>
        <v>0</v>
      </c>
      <c r="Y119" s="280">
        <f>X119*24</f>
        <v>0</v>
      </c>
      <c r="Z119" s="281">
        <f>Q118*U118</f>
        <v>0</v>
      </c>
    </row>
    <row r="120" spans="1:26" ht="21.75" hidden="1" customHeight="1">
      <c r="A120" s="141"/>
      <c r="B120" s="492">
        <v>56</v>
      </c>
      <c r="C120" s="449">
        <f t="shared" ref="C120" si="203">IF(OR(D120="保育士", D120="保育サポーター研修修了", D120="子育て支援員研修修了"), 1, 0)</f>
        <v>0</v>
      </c>
      <c r="D120" s="451" t="str">
        <f t="shared" ref="D120" si="204">K120</f>
        <v>▼選択肢</v>
      </c>
      <c r="E120" s="455" t="s">
        <v>440</v>
      </c>
      <c r="F120" s="493"/>
      <c r="G120" s="469"/>
      <c r="H120" s="470"/>
      <c r="I120" s="488"/>
      <c r="J120" s="489"/>
      <c r="K120" s="282" t="s">
        <v>23</v>
      </c>
      <c r="L120" s="283"/>
      <c r="M120" s="284" t="str">
        <f t="shared" ref="M120" si="205">P120&amp;Q120&amp;R120&amp;S120&amp;T120&amp;U120&amp;V120</f>
        <v>月日、1日0時間</v>
      </c>
      <c r="N120" s="475"/>
      <c r="O120" s="476"/>
      <c r="P120" s="21" t="s">
        <v>75</v>
      </c>
      <c r="Q120" s="285"/>
      <c r="R120" s="22" t="s">
        <v>76</v>
      </c>
      <c r="S120" s="23" t="s">
        <v>77</v>
      </c>
      <c r="T120" s="24" t="s">
        <v>78</v>
      </c>
      <c r="U120" s="25">
        <f>Y121</f>
        <v>0</v>
      </c>
      <c r="V120" s="26" t="s">
        <v>79</v>
      </c>
      <c r="W120" s="286"/>
      <c r="X120" s="27"/>
      <c r="Y120" s="286"/>
      <c r="Z120" s="286"/>
    </row>
    <row r="121" spans="1:26" ht="21.75" hidden="1" customHeight="1">
      <c r="A121" s="141"/>
      <c r="B121" s="480"/>
      <c r="C121" s="450"/>
      <c r="D121" s="452"/>
      <c r="E121" s="456"/>
      <c r="F121" s="494"/>
      <c r="G121" s="459"/>
      <c r="H121" s="460"/>
      <c r="I121" s="462"/>
      <c r="J121" s="464"/>
      <c r="K121" s="277"/>
      <c r="L121" s="278">
        <v>0</v>
      </c>
      <c r="M121" s="279" t="str">
        <f t="shared" ref="M121" si="206">P121&amp;S121&amp;T121</f>
        <v>～</v>
      </c>
      <c r="N121" s="477"/>
      <c r="O121" s="478"/>
      <c r="P121" s="485"/>
      <c r="Q121" s="486"/>
      <c r="R121" s="486"/>
      <c r="S121" s="28" t="s">
        <v>83</v>
      </c>
      <c r="T121" s="486"/>
      <c r="U121" s="486"/>
      <c r="V121" s="487"/>
      <c r="W121" s="342"/>
      <c r="X121" s="29">
        <f>T121-P121-W121</f>
        <v>0</v>
      </c>
      <c r="Y121" s="280">
        <f>X121*24</f>
        <v>0</v>
      </c>
      <c r="Z121" s="281">
        <f>Q120*U120</f>
        <v>0</v>
      </c>
    </row>
    <row r="122" spans="1:26" ht="21.75" hidden="1" customHeight="1">
      <c r="A122" s="141"/>
      <c r="B122" s="492">
        <v>57</v>
      </c>
      <c r="C122" s="449">
        <f t="shared" ref="C122" si="207">IF(OR(D122="保育士", D122="保育サポーター研修修了", D122="子育て支援員研修修了"), 1, 0)</f>
        <v>0</v>
      </c>
      <c r="D122" s="451" t="str">
        <f t="shared" ref="D122" si="208">K122</f>
        <v>▼選択肢</v>
      </c>
      <c r="E122" s="455" t="s">
        <v>440</v>
      </c>
      <c r="F122" s="493"/>
      <c r="G122" s="469"/>
      <c r="H122" s="470"/>
      <c r="I122" s="488"/>
      <c r="J122" s="489"/>
      <c r="K122" s="282" t="s">
        <v>23</v>
      </c>
      <c r="L122" s="283"/>
      <c r="M122" s="284" t="str">
        <f t="shared" ref="M122" si="209">P122&amp;Q122&amp;R122&amp;S122&amp;T122&amp;U122&amp;V122</f>
        <v>月日、1日0時間</v>
      </c>
      <c r="N122" s="475"/>
      <c r="O122" s="476"/>
      <c r="P122" s="21" t="s">
        <v>75</v>
      </c>
      <c r="Q122" s="285"/>
      <c r="R122" s="22" t="s">
        <v>76</v>
      </c>
      <c r="S122" s="23" t="s">
        <v>77</v>
      </c>
      <c r="T122" s="24" t="s">
        <v>78</v>
      </c>
      <c r="U122" s="25">
        <f>Y123</f>
        <v>0</v>
      </c>
      <c r="V122" s="26" t="s">
        <v>79</v>
      </c>
      <c r="W122" s="286"/>
      <c r="X122" s="27"/>
      <c r="Y122" s="286"/>
      <c r="Z122" s="286"/>
    </row>
    <row r="123" spans="1:26" ht="21.75" hidden="1" customHeight="1">
      <c r="A123" s="141"/>
      <c r="B123" s="480"/>
      <c r="C123" s="450"/>
      <c r="D123" s="452"/>
      <c r="E123" s="456"/>
      <c r="F123" s="494"/>
      <c r="G123" s="459"/>
      <c r="H123" s="460"/>
      <c r="I123" s="462"/>
      <c r="J123" s="464"/>
      <c r="K123" s="277"/>
      <c r="L123" s="278">
        <v>0</v>
      </c>
      <c r="M123" s="279" t="str">
        <f t="shared" ref="M123" si="210">P123&amp;S123&amp;T123</f>
        <v>～</v>
      </c>
      <c r="N123" s="477"/>
      <c r="O123" s="478"/>
      <c r="P123" s="485"/>
      <c r="Q123" s="486"/>
      <c r="R123" s="486"/>
      <c r="S123" s="28" t="s">
        <v>83</v>
      </c>
      <c r="T123" s="486"/>
      <c r="U123" s="486"/>
      <c r="V123" s="487"/>
      <c r="W123" s="342"/>
      <c r="X123" s="29">
        <f>T123-P123-W123</f>
        <v>0</v>
      </c>
      <c r="Y123" s="280">
        <f>X123*24</f>
        <v>0</v>
      </c>
      <c r="Z123" s="281">
        <f>Q122*U122</f>
        <v>0</v>
      </c>
    </row>
    <row r="124" spans="1:26" ht="21.75" hidden="1" customHeight="1">
      <c r="A124" s="141"/>
      <c r="B124" s="492">
        <v>58</v>
      </c>
      <c r="C124" s="449">
        <f t="shared" ref="C124" si="211">IF(OR(D124="保育士", D124="保育サポーター研修修了", D124="子育て支援員研修修了"), 1, 0)</f>
        <v>0</v>
      </c>
      <c r="D124" s="451" t="str">
        <f t="shared" ref="D124" si="212">K124</f>
        <v>▼選択肢</v>
      </c>
      <c r="E124" s="455" t="s">
        <v>440</v>
      </c>
      <c r="F124" s="493"/>
      <c r="G124" s="469"/>
      <c r="H124" s="470"/>
      <c r="I124" s="488"/>
      <c r="J124" s="489"/>
      <c r="K124" s="282" t="s">
        <v>23</v>
      </c>
      <c r="L124" s="283"/>
      <c r="M124" s="284" t="str">
        <f t="shared" ref="M124" si="213">P124&amp;Q124&amp;R124&amp;S124&amp;T124&amp;U124&amp;V124</f>
        <v>月日、1日0時間</v>
      </c>
      <c r="N124" s="475"/>
      <c r="O124" s="476"/>
      <c r="P124" s="21" t="s">
        <v>75</v>
      </c>
      <c r="Q124" s="285"/>
      <c r="R124" s="22" t="s">
        <v>76</v>
      </c>
      <c r="S124" s="23" t="s">
        <v>77</v>
      </c>
      <c r="T124" s="24" t="s">
        <v>78</v>
      </c>
      <c r="U124" s="25">
        <f>Y125</f>
        <v>0</v>
      </c>
      <c r="V124" s="26" t="s">
        <v>79</v>
      </c>
      <c r="W124" s="286"/>
      <c r="X124" s="27"/>
      <c r="Y124" s="286"/>
      <c r="Z124" s="286"/>
    </row>
    <row r="125" spans="1:26" ht="21.75" hidden="1" customHeight="1">
      <c r="A125" s="141"/>
      <c r="B125" s="480"/>
      <c r="C125" s="450"/>
      <c r="D125" s="452"/>
      <c r="E125" s="456"/>
      <c r="F125" s="494"/>
      <c r="G125" s="459"/>
      <c r="H125" s="460"/>
      <c r="I125" s="462"/>
      <c r="J125" s="464"/>
      <c r="K125" s="277"/>
      <c r="L125" s="278">
        <v>0</v>
      </c>
      <c r="M125" s="279" t="str">
        <f t="shared" ref="M125" si="214">P125&amp;S125&amp;T125</f>
        <v>～</v>
      </c>
      <c r="N125" s="477"/>
      <c r="O125" s="478"/>
      <c r="P125" s="485"/>
      <c r="Q125" s="486"/>
      <c r="R125" s="486"/>
      <c r="S125" s="28" t="s">
        <v>83</v>
      </c>
      <c r="T125" s="486"/>
      <c r="U125" s="486"/>
      <c r="V125" s="487"/>
      <c r="W125" s="342"/>
      <c r="X125" s="29">
        <f>T125-P125-W125</f>
        <v>0</v>
      </c>
      <c r="Y125" s="280">
        <f>X125*24</f>
        <v>0</v>
      </c>
      <c r="Z125" s="281">
        <f>Q124*U124</f>
        <v>0</v>
      </c>
    </row>
    <row r="126" spans="1:26" ht="21.75" hidden="1" customHeight="1">
      <c r="A126" s="141"/>
      <c r="B126" s="492">
        <v>59</v>
      </c>
      <c r="C126" s="449">
        <f t="shared" ref="C126" si="215">IF(OR(D126="保育士", D126="保育サポーター研修修了", D126="子育て支援員研修修了"), 1, 0)</f>
        <v>0</v>
      </c>
      <c r="D126" s="451" t="str">
        <f t="shared" ref="D126" si="216">K126</f>
        <v>▼選択肢</v>
      </c>
      <c r="E126" s="455" t="s">
        <v>440</v>
      </c>
      <c r="F126" s="493"/>
      <c r="G126" s="469"/>
      <c r="H126" s="470"/>
      <c r="I126" s="488"/>
      <c r="J126" s="489"/>
      <c r="K126" s="282" t="s">
        <v>23</v>
      </c>
      <c r="L126" s="283"/>
      <c r="M126" s="284" t="str">
        <f t="shared" ref="M126" si="217">P126&amp;Q126&amp;R126&amp;S126&amp;T126&amp;U126&amp;V126</f>
        <v>月日、1日0時間</v>
      </c>
      <c r="N126" s="475"/>
      <c r="O126" s="476"/>
      <c r="P126" s="21" t="s">
        <v>75</v>
      </c>
      <c r="Q126" s="285"/>
      <c r="R126" s="22" t="s">
        <v>76</v>
      </c>
      <c r="S126" s="23" t="s">
        <v>77</v>
      </c>
      <c r="T126" s="24" t="s">
        <v>78</v>
      </c>
      <c r="U126" s="25">
        <f>Y127</f>
        <v>0</v>
      </c>
      <c r="V126" s="26" t="s">
        <v>79</v>
      </c>
      <c r="W126" s="286"/>
      <c r="X126" s="27"/>
      <c r="Y126" s="286"/>
      <c r="Z126" s="286"/>
    </row>
    <row r="127" spans="1:26" ht="21.75" hidden="1" customHeight="1">
      <c r="A127" s="141"/>
      <c r="B127" s="480"/>
      <c r="C127" s="450"/>
      <c r="D127" s="452"/>
      <c r="E127" s="456"/>
      <c r="F127" s="494"/>
      <c r="G127" s="459"/>
      <c r="H127" s="460"/>
      <c r="I127" s="462"/>
      <c r="J127" s="464"/>
      <c r="K127" s="277"/>
      <c r="L127" s="278">
        <v>0</v>
      </c>
      <c r="M127" s="279" t="str">
        <f t="shared" ref="M127" si="218">P127&amp;S127&amp;T127</f>
        <v>～</v>
      </c>
      <c r="N127" s="477"/>
      <c r="O127" s="478"/>
      <c r="P127" s="485"/>
      <c r="Q127" s="486"/>
      <c r="R127" s="486"/>
      <c r="S127" s="28" t="s">
        <v>83</v>
      </c>
      <c r="T127" s="486"/>
      <c r="U127" s="486"/>
      <c r="V127" s="487"/>
      <c r="W127" s="342"/>
      <c r="X127" s="29">
        <f>T127-P127-W127</f>
        <v>0</v>
      </c>
      <c r="Y127" s="280">
        <f>X127*24</f>
        <v>0</v>
      </c>
      <c r="Z127" s="281">
        <f>Q126*U126</f>
        <v>0</v>
      </c>
    </row>
    <row r="128" spans="1:26" ht="21.75" hidden="1" customHeight="1">
      <c r="A128" s="141"/>
      <c r="B128" s="492">
        <v>60</v>
      </c>
      <c r="C128" s="449">
        <f t="shared" ref="C128" si="219">IF(OR(D128="保育士", D128="保育サポーター研修修了", D128="子育て支援員研修修了"), 1, 0)</f>
        <v>0</v>
      </c>
      <c r="D128" s="451" t="str">
        <f t="shared" ref="D128" si="220">K128</f>
        <v>▼選択肢</v>
      </c>
      <c r="E128" s="455" t="s">
        <v>440</v>
      </c>
      <c r="F128" s="493"/>
      <c r="G128" s="469"/>
      <c r="H128" s="470"/>
      <c r="I128" s="488"/>
      <c r="J128" s="489"/>
      <c r="K128" s="282" t="s">
        <v>23</v>
      </c>
      <c r="L128" s="283"/>
      <c r="M128" s="284" t="str">
        <f t="shared" ref="M128" si="221">P128&amp;Q128&amp;R128&amp;S128&amp;T128&amp;U128&amp;V128</f>
        <v>月日、1日0時間</v>
      </c>
      <c r="N128" s="475"/>
      <c r="O128" s="476"/>
      <c r="P128" s="21" t="s">
        <v>75</v>
      </c>
      <c r="Q128" s="285"/>
      <c r="R128" s="22" t="s">
        <v>76</v>
      </c>
      <c r="S128" s="23" t="s">
        <v>77</v>
      </c>
      <c r="T128" s="24" t="s">
        <v>78</v>
      </c>
      <c r="U128" s="25">
        <f>Y129</f>
        <v>0</v>
      </c>
      <c r="V128" s="26" t="s">
        <v>79</v>
      </c>
      <c r="W128" s="286"/>
      <c r="X128" s="27"/>
      <c r="Y128" s="286"/>
      <c r="Z128" s="286"/>
    </row>
    <row r="129" spans="1:29" ht="21.75" hidden="1" customHeight="1" thickBot="1">
      <c r="A129" s="141"/>
      <c r="B129" s="480"/>
      <c r="C129" s="450"/>
      <c r="D129" s="452"/>
      <c r="E129" s="456"/>
      <c r="F129" s="494"/>
      <c r="G129" s="459"/>
      <c r="H129" s="460"/>
      <c r="I129" s="526"/>
      <c r="J129" s="464"/>
      <c r="K129" s="277"/>
      <c r="L129" s="278">
        <v>0</v>
      </c>
      <c r="M129" s="279" t="str">
        <f t="shared" ref="M129" si="222">P129&amp;S129&amp;T129</f>
        <v>～</v>
      </c>
      <c r="N129" s="477"/>
      <c r="O129" s="478"/>
      <c r="P129" s="485"/>
      <c r="Q129" s="486"/>
      <c r="R129" s="486"/>
      <c r="S129" s="28" t="s">
        <v>83</v>
      </c>
      <c r="T129" s="486"/>
      <c r="U129" s="486"/>
      <c r="V129" s="487"/>
      <c r="W129" s="342"/>
      <c r="X129" s="29">
        <f>T129-P129-W129</f>
        <v>0</v>
      </c>
      <c r="Y129" s="280">
        <f>X129*24</f>
        <v>0</v>
      </c>
      <c r="Z129" s="281">
        <f>Q128*U128</f>
        <v>0</v>
      </c>
      <c r="AB129" s="17"/>
      <c r="AC129" s="17"/>
    </row>
    <row r="130" spans="1:29" ht="23.25" customHeight="1" thickBot="1">
      <c r="A130" s="15"/>
      <c r="B130" s="443"/>
      <c r="C130" s="512">
        <f>SUM(C10:C129)</f>
        <v>0</v>
      </c>
      <c r="D130" s="513"/>
      <c r="E130" s="542"/>
      <c r="F130" s="496"/>
      <c r="G130" s="516" t="s">
        <v>478</v>
      </c>
      <c r="H130" s="517"/>
      <c r="I130" s="334">
        <f>COUNTIFS(I10:I129,"常勤")</f>
        <v>0</v>
      </c>
      <c r="J130" s="496"/>
      <c r="K130" s="496"/>
      <c r="L130" s="496"/>
      <c r="M130" s="498"/>
      <c r="N130" s="500"/>
      <c r="O130" s="501"/>
      <c r="P130" s="504"/>
      <c r="Q130" s="505"/>
      <c r="R130" s="505"/>
      <c r="S130" s="505"/>
      <c r="T130" s="505"/>
      <c r="U130" s="505"/>
      <c r="V130" s="506"/>
      <c r="W130" s="510"/>
      <c r="X130" s="510"/>
      <c r="Y130" s="510"/>
      <c r="Z130" s="287" t="s">
        <v>69</v>
      </c>
    </row>
    <row r="131" spans="1:29" ht="23.25" customHeight="1" thickBot="1">
      <c r="A131" s="141"/>
      <c r="B131" s="423"/>
      <c r="C131" s="514"/>
      <c r="D131" s="515"/>
      <c r="E131" s="543"/>
      <c r="F131" s="497"/>
      <c r="G131" s="518"/>
      <c r="H131" s="519"/>
      <c r="I131" s="335">
        <f>COUNTIFS(I10:I129,"非常勤")</f>
        <v>0</v>
      </c>
      <c r="J131" s="497"/>
      <c r="K131" s="497"/>
      <c r="L131" s="497"/>
      <c r="M131" s="499"/>
      <c r="N131" s="502"/>
      <c r="O131" s="503"/>
      <c r="P131" s="507"/>
      <c r="Q131" s="508"/>
      <c r="R131" s="508"/>
      <c r="S131" s="508"/>
      <c r="T131" s="508"/>
      <c r="U131" s="508"/>
      <c r="V131" s="509"/>
      <c r="W131" s="511"/>
      <c r="X131" s="511"/>
      <c r="Y131" s="511"/>
      <c r="Z131" s="288">
        <f>SUM(Z11:Z129)</f>
        <v>0</v>
      </c>
    </row>
    <row r="132" spans="1:29" ht="15.75" customHeight="1">
      <c r="A132" s="15"/>
      <c r="B132" s="15"/>
      <c r="C132" s="15"/>
      <c r="D132" s="15"/>
      <c r="E132" s="15"/>
      <c r="F132" s="15"/>
      <c r="G132" s="15"/>
      <c r="H132" s="15"/>
      <c r="I132" s="15"/>
      <c r="J132" s="15"/>
      <c r="K132" s="15"/>
      <c r="L132" s="15"/>
      <c r="M132" s="15"/>
      <c r="N132" s="61"/>
      <c r="O132" s="15"/>
    </row>
    <row r="133" spans="1:29" ht="20" customHeight="1">
      <c r="A133" s="61"/>
      <c r="B133" s="61"/>
      <c r="C133" s="61"/>
      <c r="D133" s="61"/>
      <c r="E133" s="30" t="s">
        <v>86</v>
      </c>
      <c r="F133" s="30"/>
      <c r="G133" s="30"/>
      <c r="H133" s="30"/>
      <c r="I133" s="30"/>
      <c r="J133" s="30"/>
      <c r="K133" s="30"/>
      <c r="L133" s="30"/>
      <c r="M133" s="289" t="s">
        <v>479</v>
      </c>
      <c r="N133" s="290"/>
      <c r="O133" s="291"/>
      <c r="P133" s="292"/>
      <c r="Q133" s="240"/>
      <c r="R133" s="292"/>
      <c r="S133" s="292"/>
      <c r="T133" s="292"/>
      <c r="U133" s="240"/>
      <c r="V133" s="292"/>
      <c r="W133" s="292"/>
    </row>
    <row r="134" spans="1:29" ht="20" customHeight="1">
      <c r="A134" s="15"/>
      <c r="B134" s="15"/>
      <c r="C134" s="15"/>
      <c r="D134" s="15"/>
      <c r="E134" s="548" t="s">
        <v>510</v>
      </c>
      <c r="F134" s="548"/>
      <c r="G134" s="548"/>
      <c r="H134" s="548"/>
      <c r="I134" s="548"/>
      <c r="J134" s="548"/>
      <c r="K134" s="548"/>
      <c r="L134" s="141"/>
      <c r="M134" s="549" t="s">
        <v>442</v>
      </c>
      <c r="N134" s="549"/>
      <c r="O134" s="549"/>
      <c r="P134" s="495">
        <f>COUNTIF($D$10:$D$129,"保育士")</f>
        <v>0</v>
      </c>
      <c r="Q134" s="495"/>
      <c r="R134" s="495"/>
      <c r="S134" s="495"/>
      <c r="T134" s="495"/>
      <c r="U134" s="495"/>
      <c r="V134" s="495"/>
      <c r="W134" s="292" t="s">
        <v>443</v>
      </c>
    </row>
    <row r="135" spans="1:29" ht="20" customHeight="1">
      <c r="A135" s="15"/>
      <c r="B135" s="15"/>
      <c r="C135" s="15"/>
      <c r="D135" s="15"/>
      <c r="E135" s="15" t="s">
        <v>87</v>
      </c>
      <c r="F135" s="15"/>
      <c r="G135" s="15"/>
      <c r="H135" s="15"/>
      <c r="I135" s="15"/>
      <c r="J135" s="15"/>
      <c r="K135" s="15"/>
      <c r="L135" s="15"/>
      <c r="M135" s="544" t="s">
        <v>444</v>
      </c>
      <c r="N135" s="544"/>
      <c r="O135" s="544"/>
      <c r="P135" s="495">
        <f>COUNTIF($D$10:$D$129,"保育サポーター研修修了")</f>
        <v>0</v>
      </c>
      <c r="Q135" s="495"/>
      <c r="R135" s="495"/>
      <c r="S135" s="495"/>
      <c r="T135" s="495"/>
      <c r="U135" s="495"/>
      <c r="V135" s="495"/>
      <c r="W135" s="292" t="s">
        <v>443</v>
      </c>
    </row>
    <row r="136" spans="1:29" ht="20" customHeight="1">
      <c r="A136" s="15"/>
      <c r="B136" s="15"/>
      <c r="C136" s="15"/>
      <c r="D136" s="15"/>
      <c r="E136" s="15"/>
      <c r="F136" s="15"/>
      <c r="G136" s="15"/>
      <c r="H136" s="15"/>
      <c r="I136" s="15"/>
      <c r="J136" s="15"/>
      <c r="K136" s="15"/>
      <c r="L136" s="15"/>
      <c r="M136" s="544" t="s">
        <v>445</v>
      </c>
      <c r="N136" s="544"/>
      <c r="O136" s="544"/>
      <c r="P136" s="495">
        <f>COUNTIF($D$10:$D$129,"子育て支援員研修修了")</f>
        <v>0</v>
      </c>
      <c r="Q136" s="495"/>
      <c r="R136" s="495"/>
      <c r="S136" s="495"/>
      <c r="T136" s="495"/>
      <c r="U136" s="495"/>
      <c r="V136" s="495"/>
      <c r="W136" s="292" t="s">
        <v>443</v>
      </c>
    </row>
    <row r="137" spans="1:29" ht="15.75" customHeight="1">
      <c r="A137" s="15"/>
      <c r="B137" s="15"/>
      <c r="C137" s="15"/>
      <c r="D137" s="15"/>
      <c r="E137" s="15"/>
      <c r="F137" s="15"/>
      <c r="G137" s="15"/>
      <c r="H137" s="15"/>
      <c r="I137" s="15"/>
      <c r="J137" s="15"/>
      <c r="K137" s="15"/>
      <c r="L137" s="15"/>
      <c r="M137" s="545" t="s">
        <v>446</v>
      </c>
      <c r="N137" s="545"/>
      <c r="O137" s="545"/>
      <c r="P137" s="546">
        <f>SUM(P134:V136)</f>
        <v>0</v>
      </c>
      <c r="Q137" s="546"/>
      <c r="R137" s="546"/>
      <c r="S137" s="546"/>
      <c r="T137" s="546"/>
      <c r="U137" s="546"/>
      <c r="V137" s="546"/>
      <c r="W137" s="292" t="s">
        <v>443</v>
      </c>
    </row>
    <row r="138" spans="1:29" ht="15.75" customHeight="1">
      <c r="A138" s="15"/>
      <c r="B138" s="15"/>
      <c r="C138" s="15"/>
      <c r="D138" s="15"/>
      <c r="E138" s="15"/>
      <c r="F138" s="15"/>
      <c r="G138" s="15"/>
      <c r="H138" s="15"/>
      <c r="I138" s="15"/>
      <c r="J138" s="15"/>
      <c r="K138" s="15"/>
      <c r="L138" s="15"/>
      <c r="M138" s="291"/>
      <c r="N138" s="290"/>
      <c r="O138" s="291"/>
      <c r="P138" s="292"/>
      <c r="Q138" s="240"/>
      <c r="R138" s="292"/>
      <c r="S138" s="292"/>
      <c r="T138" s="292"/>
      <c r="U138" s="240"/>
      <c r="V138" s="292"/>
      <c r="W138" s="292"/>
    </row>
    <row r="139" spans="1:29" ht="20" customHeight="1">
      <c r="A139" s="15"/>
      <c r="B139" s="15"/>
      <c r="C139" s="15"/>
      <c r="D139" s="15"/>
      <c r="E139" s="15"/>
      <c r="F139" s="15"/>
      <c r="G139" s="15"/>
      <c r="H139" s="15"/>
      <c r="I139" s="15"/>
      <c r="J139" s="15"/>
      <c r="K139" s="15"/>
      <c r="L139" s="15"/>
      <c r="M139" s="15"/>
      <c r="N139" s="368"/>
      <c r="O139" s="15"/>
      <c r="Z139" s="547" t="s">
        <v>481</v>
      </c>
      <c r="AA139" s="547"/>
    </row>
    <row r="140" spans="1:29" ht="20" customHeight="1" thickBot="1">
      <c r="A140" s="15"/>
      <c r="B140" s="15"/>
      <c r="C140" s="293"/>
      <c r="D140" s="293"/>
      <c r="E140" s="369" t="s">
        <v>514</v>
      </c>
      <c r="F140" s="295"/>
      <c r="G140" s="295"/>
      <c r="H140" s="295"/>
      <c r="I140" s="295"/>
      <c r="J140" s="295"/>
      <c r="K140" s="295"/>
      <c r="L140" s="295"/>
      <c r="M140" s="295"/>
      <c r="N140" s="295"/>
      <c r="O140" s="295"/>
      <c r="P140" s="370"/>
      <c r="Q140" s="296"/>
      <c r="R140" s="297"/>
      <c r="S140" s="298"/>
      <c r="T140" s="297"/>
      <c r="U140" s="297"/>
      <c r="V140" s="297"/>
      <c r="W140" s="298"/>
      <c r="X140" s="297"/>
      <c r="Y140" s="297"/>
      <c r="Z140" s="294"/>
      <c r="AA140" s="294"/>
    </row>
    <row r="141" spans="1:29" ht="20" customHeight="1">
      <c r="A141" s="15"/>
      <c r="B141" s="15"/>
      <c r="C141" s="293"/>
      <c r="D141" s="293"/>
      <c r="E141" s="527" t="s">
        <v>513</v>
      </c>
      <c r="F141" s="528"/>
      <c r="G141" s="528"/>
      <c r="H141" s="528"/>
      <c r="I141" s="528"/>
      <c r="J141" s="528"/>
      <c r="K141" s="528"/>
      <c r="L141" s="528"/>
      <c r="M141" s="528"/>
      <c r="N141" s="528"/>
      <c r="O141" s="528"/>
      <c r="P141" s="528"/>
      <c r="Q141" s="528"/>
      <c r="R141" s="528"/>
      <c r="S141" s="528"/>
      <c r="T141" s="528"/>
      <c r="U141" s="528"/>
      <c r="V141" s="528"/>
      <c r="W141" s="528"/>
      <c r="X141" s="528"/>
      <c r="Y141" s="529"/>
      <c r="Z141" s="294"/>
      <c r="AA141" s="294"/>
    </row>
    <row r="142" spans="1:29" ht="20" customHeight="1">
      <c r="A142" s="15"/>
      <c r="B142" s="15"/>
      <c r="C142" s="293"/>
      <c r="D142" s="293"/>
      <c r="E142" s="530" t="s">
        <v>511</v>
      </c>
      <c r="F142" s="531"/>
      <c r="G142" s="531"/>
      <c r="H142" s="531"/>
      <c r="I142" s="531"/>
      <c r="J142" s="531"/>
      <c r="K142" s="531"/>
      <c r="L142" s="531"/>
      <c r="M142" s="531"/>
      <c r="N142" s="531"/>
      <c r="O142" s="531"/>
      <c r="P142" s="531"/>
      <c r="Q142" s="531"/>
      <c r="R142" s="531"/>
      <c r="S142" s="531"/>
      <c r="T142" s="531"/>
      <c r="U142" s="531"/>
      <c r="V142" s="531"/>
      <c r="W142" s="531"/>
      <c r="X142" s="531"/>
      <c r="Y142" s="532"/>
      <c r="Z142" s="294"/>
      <c r="AA142" s="294"/>
    </row>
    <row r="143" spans="1:29" ht="20" customHeight="1" thickBot="1">
      <c r="A143" s="15"/>
      <c r="B143" s="15"/>
      <c r="C143" s="293"/>
      <c r="D143" s="293"/>
      <c r="E143" s="533" t="s">
        <v>512</v>
      </c>
      <c r="F143" s="534"/>
      <c r="G143" s="534"/>
      <c r="H143" s="534"/>
      <c r="I143" s="534"/>
      <c r="J143" s="534"/>
      <c r="K143" s="534"/>
      <c r="L143" s="534"/>
      <c r="M143" s="534"/>
      <c r="N143" s="534"/>
      <c r="O143" s="534"/>
      <c r="P143" s="534"/>
      <c r="Q143" s="534"/>
      <c r="R143" s="534"/>
      <c r="S143" s="534"/>
      <c r="T143" s="534"/>
      <c r="U143" s="534"/>
      <c r="V143" s="534"/>
      <c r="W143" s="534"/>
      <c r="X143" s="534"/>
      <c r="Y143" s="535"/>
      <c r="Z143" s="294"/>
      <c r="AA143" s="294"/>
    </row>
    <row r="144" spans="1:29" ht="20" customHeight="1">
      <c r="A144" s="15"/>
      <c r="B144" s="15"/>
      <c r="C144" s="15"/>
      <c r="D144" s="15"/>
      <c r="E144" s="15"/>
      <c r="F144" s="15"/>
      <c r="G144" s="15"/>
      <c r="H144" s="15"/>
      <c r="I144" s="15"/>
      <c r="J144" s="15"/>
      <c r="K144" s="368"/>
      <c r="L144" s="368"/>
      <c r="M144" s="15"/>
      <c r="N144" s="15"/>
      <c r="O144" s="15"/>
    </row>
    <row r="145" spans="1:33" ht="20" customHeight="1">
      <c r="A145" s="15"/>
      <c r="B145" s="15"/>
      <c r="C145" s="293"/>
      <c r="D145" s="293"/>
      <c r="E145" s="299" t="s">
        <v>447</v>
      </c>
      <c r="F145" s="296"/>
      <c r="G145" s="296"/>
      <c r="H145" s="296"/>
      <c r="I145" s="296"/>
      <c r="J145" s="296"/>
      <c r="K145" s="296"/>
      <c r="L145" s="296"/>
      <c r="M145" s="296"/>
      <c r="N145" s="296"/>
      <c r="O145" s="296"/>
      <c r="P145" s="297"/>
      <c r="Q145" s="298"/>
      <c r="R145" s="297"/>
      <c r="S145" s="297"/>
      <c r="T145" s="297"/>
      <c r="U145" s="298"/>
      <c r="V145" s="297"/>
      <c r="W145" s="297"/>
      <c r="X145" s="294"/>
      <c r="Y145" s="294"/>
      <c r="Z145" s="294"/>
    </row>
    <row r="146" spans="1:33" ht="20" customHeight="1">
      <c r="A146" s="15"/>
      <c r="B146" s="15"/>
      <c r="C146" s="293"/>
      <c r="D146" s="293"/>
      <c r="E146" s="296" t="s">
        <v>448</v>
      </c>
      <c r="F146" s="296"/>
      <c r="G146" s="296"/>
      <c r="H146" s="296"/>
      <c r="I146" s="296"/>
      <c r="J146" s="296"/>
      <c r="K146" s="296"/>
      <c r="L146" s="296"/>
      <c r="M146" s="296"/>
      <c r="N146" s="296"/>
      <c r="O146" s="296"/>
      <c r="P146" s="297"/>
      <c r="Q146" s="298"/>
      <c r="R146" s="297"/>
      <c r="S146" s="297"/>
      <c r="T146" s="297"/>
      <c r="U146" s="298"/>
      <c r="V146" s="297"/>
      <c r="W146" s="297"/>
      <c r="X146" s="294"/>
      <c r="Y146" s="294"/>
      <c r="Z146" s="294"/>
    </row>
    <row r="147" spans="1:33" ht="20" customHeight="1" thickBot="1">
      <c r="A147" s="15"/>
      <c r="B147" s="15"/>
      <c r="C147" s="293"/>
      <c r="D147" s="293"/>
      <c r="E147" s="296" t="s">
        <v>449</v>
      </c>
      <c r="F147" s="296"/>
      <c r="G147" s="296"/>
      <c r="H147" s="296"/>
      <c r="I147" s="296"/>
      <c r="J147" s="296"/>
      <c r="K147" s="296"/>
      <c r="L147" s="296"/>
      <c r="M147" s="296"/>
      <c r="N147" s="296"/>
      <c r="O147" s="296"/>
      <c r="P147" s="297"/>
      <c r="Q147" s="298"/>
      <c r="R147" s="297"/>
      <c r="S147" s="297"/>
      <c r="T147" s="297"/>
      <c r="U147" s="298"/>
      <c r="V147" s="297"/>
      <c r="W147" s="297"/>
      <c r="X147" s="294"/>
      <c r="Y147" s="294"/>
      <c r="Z147" s="294"/>
    </row>
    <row r="148" spans="1:33" ht="20" customHeight="1" thickBot="1">
      <c r="A148" s="15"/>
      <c r="B148" s="15"/>
      <c r="C148" s="293"/>
      <c r="D148" s="293"/>
      <c r="E148" s="300" t="s">
        <v>450</v>
      </c>
      <c r="F148" s="301"/>
      <c r="G148" s="301"/>
      <c r="H148" s="301"/>
      <c r="I148" s="301"/>
      <c r="J148" s="302"/>
      <c r="K148" s="303" t="s">
        <v>451</v>
      </c>
      <c r="L148" s="301"/>
      <c r="M148" s="301"/>
      <c r="N148" s="301"/>
      <c r="O148" s="301"/>
      <c r="P148" s="304"/>
      <c r="Q148" s="305"/>
      <c r="R148" s="304"/>
      <c r="S148" s="304"/>
      <c r="T148" s="304"/>
      <c r="U148" s="305"/>
      <c r="V148" s="304"/>
      <c r="W148" s="306"/>
      <c r="X148" s="294"/>
      <c r="Y148" s="294"/>
      <c r="Z148" s="294"/>
    </row>
    <row r="149" spans="1:33" ht="20" customHeight="1" thickBot="1">
      <c r="A149" s="15"/>
      <c r="B149" s="15"/>
      <c r="C149" s="293"/>
      <c r="D149" s="293"/>
      <c r="E149" s="296" t="s">
        <v>452</v>
      </c>
      <c r="F149" s="296"/>
      <c r="G149" s="296"/>
      <c r="H149" s="296"/>
      <c r="I149" s="296"/>
      <c r="J149" s="296"/>
      <c r="K149" s="307"/>
      <c r="L149" s="296"/>
      <c r="M149" s="296"/>
      <c r="N149" s="296"/>
      <c r="O149" s="296"/>
      <c r="P149" s="297"/>
      <c r="Q149" s="298"/>
      <c r="R149" s="297"/>
      <c r="S149" s="297"/>
      <c r="T149" s="297"/>
      <c r="U149" s="298"/>
      <c r="V149" s="297"/>
      <c r="W149" s="297"/>
      <c r="X149" s="294"/>
      <c r="Y149" s="294"/>
      <c r="Z149" s="294"/>
    </row>
    <row r="150" spans="1:33" ht="20" customHeight="1">
      <c r="A150" s="15"/>
      <c r="B150" s="15"/>
      <c r="C150" s="293"/>
      <c r="D150" s="293"/>
      <c r="E150" s="308" t="s">
        <v>453</v>
      </c>
      <c r="F150" s="309"/>
      <c r="G150" s="309"/>
      <c r="H150" s="309"/>
      <c r="I150" s="309"/>
      <c r="J150" s="310"/>
      <c r="K150" s="311" t="s">
        <v>454</v>
      </c>
      <c r="L150" s="309"/>
      <c r="M150" s="309"/>
      <c r="N150" s="312"/>
      <c r="O150" s="312"/>
      <c r="P150" s="313"/>
      <c r="Q150" s="314"/>
      <c r="R150" s="313"/>
      <c r="S150" s="313"/>
      <c r="T150" s="313"/>
      <c r="U150" s="314"/>
      <c r="V150" s="313"/>
      <c r="W150" s="315"/>
      <c r="X150" s="294"/>
      <c r="Y150" s="294"/>
      <c r="Z150" s="294"/>
    </row>
    <row r="151" spans="1:33" ht="20" customHeight="1">
      <c r="A151" s="15"/>
      <c r="B151" s="15"/>
      <c r="C151" s="293"/>
      <c r="D151" s="293"/>
      <c r="E151" s="316" t="s">
        <v>455</v>
      </c>
      <c r="F151" s="317"/>
      <c r="G151" s="317"/>
      <c r="H151" s="317"/>
      <c r="I151" s="317"/>
      <c r="J151" s="318"/>
      <c r="K151" s="319" t="s">
        <v>456</v>
      </c>
      <c r="L151" s="317"/>
      <c r="M151" s="317"/>
      <c r="N151" s="296"/>
      <c r="O151" s="296"/>
      <c r="P151" s="297"/>
      <c r="Q151" s="298"/>
      <c r="R151" s="297"/>
      <c r="S151" s="297"/>
      <c r="T151" s="297"/>
      <c r="U151" s="298"/>
      <c r="V151" s="297"/>
      <c r="W151" s="320"/>
      <c r="X151" s="294"/>
      <c r="Y151" s="294"/>
      <c r="Z151" s="294"/>
    </row>
    <row r="152" spans="1:33" ht="20" customHeight="1">
      <c r="A152" s="15"/>
      <c r="B152" s="15"/>
      <c r="C152" s="293"/>
      <c r="D152" s="293"/>
      <c r="E152" s="316" t="s">
        <v>457</v>
      </c>
      <c r="F152" s="317"/>
      <c r="G152" s="317"/>
      <c r="H152" s="317"/>
      <c r="I152" s="317"/>
      <c r="J152" s="318"/>
      <c r="K152" s="319" t="s">
        <v>458</v>
      </c>
      <c r="L152" s="317"/>
      <c r="M152" s="317"/>
      <c r="N152" s="296"/>
      <c r="O152" s="296"/>
      <c r="P152" s="297"/>
      <c r="Q152" s="298"/>
      <c r="R152" s="297"/>
      <c r="S152" s="297"/>
      <c r="T152" s="297"/>
      <c r="U152" s="298"/>
      <c r="V152" s="297"/>
      <c r="W152" s="320"/>
      <c r="X152" s="294"/>
      <c r="Y152" s="294"/>
      <c r="Z152" s="294"/>
    </row>
    <row r="153" spans="1:33" ht="20" customHeight="1">
      <c r="A153" s="15"/>
      <c r="B153" s="15"/>
      <c r="C153" s="293"/>
      <c r="D153" s="293"/>
      <c r="E153" s="316" t="s">
        <v>459</v>
      </c>
      <c r="F153" s="317"/>
      <c r="G153" s="317"/>
      <c r="H153" s="317"/>
      <c r="I153" s="317"/>
      <c r="J153" s="318"/>
      <c r="K153" s="319" t="s">
        <v>460</v>
      </c>
      <c r="L153" s="317"/>
      <c r="M153" s="317"/>
      <c r="N153" s="296"/>
      <c r="O153" s="296"/>
      <c r="P153" s="297"/>
      <c r="Q153" s="298"/>
      <c r="R153" s="297"/>
      <c r="S153" s="297"/>
      <c r="T153" s="297"/>
      <c r="U153" s="298"/>
      <c r="V153" s="297"/>
      <c r="W153" s="320"/>
      <c r="X153" s="294"/>
      <c r="Y153" s="294"/>
      <c r="Z153" s="294"/>
    </row>
    <row r="154" spans="1:33" ht="20" customHeight="1" thickBot="1">
      <c r="A154" s="15"/>
      <c r="B154" s="15"/>
      <c r="C154" s="293"/>
      <c r="D154" s="293"/>
      <c r="E154" s="321" t="s">
        <v>461</v>
      </c>
      <c r="F154" s="322"/>
      <c r="G154" s="322"/>
      <c r="H154" s="322"/>
      <c r="I154" s="322"/>
      <c r="J154" s="323"/>
      <c r="K154" s="324" t="s">
        <v>462</v>
      </c>
      <c r="L154" s="322"/>
      <c r="M154" s="322"/>
      <c r="N154" s="325"/>
      <c r="O154" s="325"/>
      <c r="P154" s="326"/>
      <c r="Q154" s="327"/>
      <c r="R154" s="326"/>
      <c r="S154" s="326"/>
      <c r="T154" s="326"/>
      <c r="U154" s="327"/>
      <c r="V154" s="326"/>
      <c r="W154" s="328"/>
      <c r="X154" s="294"/>
      <c r="Y154" s="294"/>
      <c r="Z154" s="294"/>
    </row>
    <row r="155" spans="1:33" ht="20" customHeight="1">
      <c r="A155" s="15"/>
      <c r="B155" s="15"/>
      <c r="C155" s="293"/>
      <c r="D155" s="293"/>
      <c r="E155" s="296"/>
      <c r="F155" s="296"/>
      <c r="G155" s="296"/>
      <c r="H155" s="296"/>
      <c r="I155" s="296"/>
      <c r="J155" s="296"/>
      <c r="K155" s="307"/>
      <c r="L155" s="296"/>
      <c r="M155" s="296"/>
      <c r="N155" s="296"/>
      <c r="O155" s="296"/>
      <c r="P155" s="297"/>
      <c r="Q155" s="298"/>
      <c r="R155" s="297"/>
      <c r="S155" s="297"/>
      <c r="T155" s="297"/>
      <c r="U155" s="298"/>
      <c r="V155" s="297"/>
      <c r="W155" s="297"/>
      <c r="X155" s="294"/>
      <c r="Y155" s="294"/>
      <c r="Z155" s="294"/>
    </row>
    <row r="156" spans="1:33" ht="20" customHeight="1">
      <c r="A156" s="15"/>
      <c r="B156" s="15"/>
      <c r="C156" s="293"/>
      <c r="D156" s="293"/>
      <c r="E156" s="299" t="s">
        <v>464</v>
      </c>
      <c r="F156" s="296"/>
      <c r="G156" s="296"/>
      <c r="H156" s="296"/>
      <c r="I156" s="296"/>
      <c r="J156" s="296"/>
      <c r="K156" s="296"/>
      <c r="L156" s="296"/>
      <c r="M156" s="296"/>
      <c r="N156" s="296"/>
      <c r="O156" s="296"/>
      <c r="P156" s="297"/>
      <c r="Q156" s="298"/>
      <c r="R156" s="297"/>
      <c r="S156" s="297"/>
      <c r="T156" s="297"/>
      <c r="U156" s="298"/>
      <c r="V156" s="297"/>
      <c r="W156" s="297"/>
      <c r="X156" s="294"/>
      <c r="Y156" s="294"/>
      <c r="Z156" s="294"/>
    </row>
    <row r="157" spans="1:33" ht="20" customHeight="1">
      <c r="A157" s="15"/>
      <c r="B157" s="15"/>
      <c r="C157" s="293"/>
      <c r="D157" s="293"/>
      <c r="E157" s="329" t="s">
        <v>465</v>
      </c>
      <c r="F157" s="296"/>
      <c r="G157" s="296"/>
      <c r="H157" s="296"/>
      <c r="I157" s="296"/>
      <c r="J157" s="296"/>
      <c r="K157" s="296"/>
      <c r="L157" s="296"/>
      <c r="M157" s="296"/>
      <c r="N157" s="296"/>
      <c r="O157" s="296"/>
      <c r="P157" s="297"/>
      <c r="Q157" s="298"/>
      <c r="R157" s="297"/>
      <c r="S157" s="297"/>
      <c r="T157" s="297"/>
      <c r="U157" s="298"/>
      <c r="V157" s="297"/>
      <c r="W157" s="297"/>
      <c r="X157" s="294"/>
      <c r="Y157" s="294"/>
      <c r="Z157" s="294"/>
    </row>
    <row r="158" spans="1:33" ht="20" customHeight="1">
      <c r="A158" s="15"/>
      <c r="B158" s="15"/>
      <c r="C158" s="293"/>
      <c r="D158" s="293"/>
      <c r="E158" s="296" t="s">
        <v>466</v>
      </c>
      <c r="F158" s="296"/>
      <c r="G158" s="296"/>
      <c r="H158" s="296"/>
      <c r="I158" s="296"/>
      <c r="J158" s="296"/>
      <c r="K158" s="296"/>
      <c r="L158" s="296"/>
      <c r="M158" s="296"/>
      <c r="N158" s="296"/>
      <c r="O158" s="296"/>
      <c r="P158" s="297"/>
      <c r="Q158" s="298"/>
      <c r="R158" s="297"/>
      <c r="S158" s="297"/>
      <c r="T158" s="297"/>
      <c r="U158" s="298"/>
      <c r="V158" s="297"/>
      <c r="W158" s="297"/>
      <c r="X158" s="294"/>
      <c r="Y158" s="294"/>
      <c r="Z158" s="294"/>
    </row>
    <row r="159" spans="1:33" ht="20" customHeight="1" thickBot="1">
      <c r="A159" s="15"/>
      <c r="B159" s="15"/>
      <c r="C159" s="293"/>
      <c r="D159" s="293"/>
      <c r="E159" s="296" t="s">
        <v>467</v>
      </c>
      <c r="F159" s="296"/>
      <c r="G159" s="296"/>
      <c r="H159" s="296"/>
      <c r="I159" s="296"/>
      <c r="J159" s="296"/>
      <c r="K159" s="296"/>
      <c r="L159" s="296"/>
      <c r="M159" s="296"/>
      <c r="N159" s="296"/>
      <c r="O159" s="296"/>
      <c r="P159" s="297"/>
      <c r="Q159" s="298"/>
      <c r="R159" s="297"/>
      <c r="S159" s="297"/>
      <c r="T159" s="297"/>
      <c r="U159" s="298"/>
      <c r="V159" s="297"/>
      <c r="W159" s="297"/>
      <c r="X159" s="294"/>
      <c r="Y159" s="294"/>
      <c r="Z159" s="294"/>
      <c r="AB159" s="294"/>
      <c r="AD159" s="16"/>
      <c r="AE159" s="16"/>
      <c r="AF159" s="241"/>
      <c r="AG159" s="241"/>
    </row>
    <row r="160" spans="1:33" ht="20" customHeight="1">
      <c r="A160" s="15"/>
      <c r="B160" s="15"/>
      <c r="C160" s="293"/>
      <c r="D160" s="293"/>
      <c r="E160" s="308" t="s">
        <v>468</v>
      </c>
      <c r="F160" s="312"/>
      <c r="G160" s="312"/>
      <c r="H160" s="330" t="s">
        <v>469</v>
      </c>
      <c r="I160" s="536" t="s">
        <v>470</v>
      </c>
      <c r="J160" s="537"/>
      <c r="K160" s="296"/>
      <c r="L160" s="296"/>
      <c r="M160" s="296"/>
      <c r="N160" s="296"/>
      <c r="O160" s="296"/>
      <c r="P160" s="297"/>
      <c r="Q160" s="298"/>
      <c r="R160" s="297"/>
      <c r="S160" s="297"/>
      <c r="T160" s="297"/>
      <c r="U160" s="298"/>
      <c r="V160" s="297"/>
      <c r="W160" s="297"/>
      <c r="X160" s="294"/>
      <c r="Y160" s="294"/>
      <c r="Z160" s="294"/>
      <c r="AB160" s="294"/>
      <c r="AD160" s="16"/>
      <c r="AE160" s="16"/>
      <c r="AF160" s="241"/>
      <c r="AG160" s="241"/>
    </row>
    <row r="161" spans="1:33" ht="20" customHeight="1" thickBot="1">
      <c r="A161" s="15"/>
      <c r="B161" s="15"/>
      <c r="C161" s="293"/>
      <c r="D161" s="293"/>
      <c r="E161" s="321" t="s">
        <v>471</v>
      </c>
      <c r="F161" s="325"/>
      <c r="G161" s="325"/>
      <c r="H161" s="331" t="s">
        <v>472</v>
      </c>
      <c r="I161" s="538" t="s">
        <v>473</v>
      </c>
      <c r="J161" s="539"/>
      <c r="K161" s="296"/>
      <c r="L161" s="296"/>
      <c r="M161" s="296"/>
      <c r="N161" s="296"/>
      <c r="O161" s="296"/>
      <c r="P161" s="297"/>
      <c r="Q161" s="298"/>
      <c r="R161" s="297"/>
      <c r="S161" s="297"/>
      <c r="T161" s="297"/>
      <c r="U161" s="298"/>
      <c r="V161" s="297"/>
      <c r="W161" s="297"/>
      <c r="X161" s="294"/>
      <c r="Y161" s="294"/>
      <c r="Z161" s="294"/>
      <c r="AB161" s="294"/>
      <c r="AD161" s="16"/>
      <c r="AE161" s="16"/>
      <c r="AF161" s="241"/>
      <c r="AG161" s="241"/>
    </row>
    <row r="162" spans="1:33" ht="20" customHeight="1">
      <c r="A162" s="15"/>
      <c r="B162" s="15"/>
      <c r="C162" s="293"/>
      <c r="D162" s="293"/>
      <c r="E162" s="307" t="s">
        <v>474</v>
      </c>
      <c r="F162" s="332"/>
      <c r="G162" s="296"/>
      <c r="H162" s="296"/>
      <c r="I162" s="296"/>
      <c r="J162" s="296"/>
      <c r="K162" s="296"/>
      <c r="L162" s="296"/>
      <c r="M162" s="296"/>
      <c r="N162" s="296"/>
      <c r="O162" s="296"/>
      <c r="P162" s="297"/>
      <c r="Q162" s="298"/>
      <c r="R162" s="297"/>
      <c r="S162" s="297"/>
      <c r="T162" s="297"/>
      <c r="U162" s="298"/>
      <c r="V162" s="297"/>
      <c r="W162" s="297"/>
      <c r="X162" s="294"/>
      <c r="Y162" s="294"/>
      <c r="Z162" s="294"/>
      <c r="AB162" s="294"/>
      <c r="AD162" s="16"/>
      <c r="AE162" s="16"/>
      <c r="AF162" s="241"/>
      <c r="AG162" s="241"/>
    </row>
    <row r="163" spans="1:33" ht="15" customHeight="1">
      <c r="A163" s="15"/>
      <c r="B163" s="15"/>
      <c r="C163" s="293"/>
      <c r="D163" s="293"/>
      <c r="E163" s="296" t="s">
        <v>463</v>
      </c>
      <c r="F163" s="296"/>
      <c r="G163" s="296"/>
      <c r="H163" s="296"/>
      <c r="I163" s="296"/>
      <c r="J163" s="296"/>
      <c r="K163" s="296"/>
      <c r="L163" s="296"/>
      <c r="M163" s="296"/>
      <c r="N163" s="296"/>
      <c r="O163" s="295"/>
      <c r="P163" s="297"/>
      <c r="Q163" s="298"/>
      <c r="R163" s="297"/>
      <c r="S163" s="297"/>
      <c r="T163" s="297"/>
      <c r="U163" s="298"/>
      <c r="V163" s="297"/>
      <c r="W163" s="297"/>
      <c r="X163" s="294"/>
      <c r="Y163" s="294"/>
      <c r="Z163" s="294"/>
    </row>
    <row r="165" spans="1:33" ht="15" customHeight="1">
      <c r="A165" s="15"/>
      <c r="B165" s="15"/>
      <c r="C165" s="15"/>
      <c r="D165" s="15"/>
      <c r="E165" s="15"/>
      <c r="F165" s="15"/>
      <c r="G165" s="15"/>
      <c r="H165" s="15"/>
      <c r="I165" s="15"/>
      <c r="J165" s="15"/>
      <c r="K165" s="15"/>
      <c r="L165" s="15"/>
      <c r="M165" s="15"/>
      <c r="N165" s="15"/>
      <c r="O165" s="15"/>
    </row>
    <row r="166" spans="1:33" ht="15" customHeight="1">
      <c r="A166" s="15"/>
      <c r="B166" s="15"/>
      <c r="C166" s="15"/>
      <c r="D166" s="15"/>
      <c r="E166" s="15"/>
      <c r="F166" s="15"/>
      <c r="G166" s="15"/>
      <c r="H166" s="15"/>
      <c r="I166" s="15"/>
      <c r="J166" s="15"/>
      <c r="K166" s="15"/>
      <c r="L166" s="15"/>
      <c r="M166" s="15"/>
      <c r="N166" s="15"/>
      <c r="O166" s="15"/>
    </row>
    <row r="167" spans="1:33" ht="15" customHeight="1">
      <c r="A167" s="15"/>
      <c r="B167" s="15"/>
      <c r="C167" s="15"/>
      <c r="D167" s="15"/>
      <c r="E167" s="15"/>
      <c r="F167" s="15"/>
      <c r="G167" s="15"/>
      <c r="H167" s="15"/>
      <c r="I167" s="15"/>
      <c r="J167" s="15"/>
      <c r="K167" s="15"/>
      <c r="L167" s="15"/>
      <c r="M167" s="15"/>
      <c r="N167" s="15"/>
      <c r="O167" s="15"/>
    </row>
    <row r="168" spans="1:33" ht="15" customHeight="1">
      <c r="A168" s="15"/>
      <c r="B168" s="15"/>
      <c r="C168" s="15"/>
      <c r="D168" s="15"/>
      <c r="E168" s="15"/>
      <c r="F168" s="15"/>
      <c r="G168" s="141"/>
      <c r="H168" s="141"/>
      <c r="I168" s="15"/>
      <c r="J168" s="15"/>
      <c r="K168" s="15"/>
      <c r="L168" s="15"/>
      <c r="M168" s="15"/>
      <c r="N168" s="15"/>
      <c r="O168" s="15"/>
    </row>
    <row r="169" spans="1:33" ht="15" customHeight="1">
      <c r="A169" s="15"/>
      <c r="B169" s="15"/>
      <c r="C169" s="15"/>
      <c r="D169" s="15"/>
      <c r="E169" s="15"/>
      <c r="F169" s="15"/>
      <c r="G169" s="15"/>
      <c r="H169" s="15"/>
      <c r="I169" s="15"/>
      <c r="J169" s="15"/>
      <c r="K169" s="15"/>
      <c r="L169" s="15"/>
      <c r="M169" s="15"/>
      <c r="N169" s="15"/>
      <c r="O169" s="15"/>
    </row>
    <row r="170" spans="1:33" ht="15" customHeight="1">
      <c r="A170" s="15"/>
      <c r="B170" s="15"/>
      <c r="C170" s="15"/>
      <c r="D170" s="15"/>
      <c r="E170" s="15"/>
      <c r="F170" s="15"/>
      <c r="G170" s="15"/>
      <c r="H170" s="15"/>
      <c r="I170" s="15"/>
      <c r="J170" s="15"/>
      <c r="K170" s="15"/>
      <c r="L170" s="15"/>
      <c r="M170" s="15"/>
      <c r="N170" s="15"/>
      <c r="O170" s="15"/>
    </row>
    <row r="171" spans="1:33" ht="15" customHeight="1">
      <c r="A171" s="15"/>
      <c r="B171" s="15"/>
      <c r="C171" s="15"/>
      <c r="D171" s="15"/>
      <c r="E171" s="15"/>
      <c r="F171" s="15"/>
      <c r="G171" s="15"/>
      <c r="H171" s="15"/>
      <c r="I171" s="15"/>
      <c r="J171" s="15"/>
      <c r="K171" s="15"/>
      <c r="L171" s="15"/>
      <c r="M171" s="15"/>
      <c r="N171" s="15"/>
    </row>
    <row r="172" spans="1:33" ht="15" customHeight="1">
      <c r="A172" s="15"/>
      <c r="B172" s="15"/>
      <c r="C172" s="15"/>
      <c r="D172" s="15"/>
      <c r="E172" s="15"/>
      <c r="F172" s="15"/>
      <c r="G172" s="15"/>
      <c r="H172" s="15"/>
      <c r="I172" s="15"/>
      <c r="J172" s="15"/>
      <c r="K172" s="15"/>
      <c r="L172" s="15"/>
      <c r="M172" s="15"/>
      <c r="N172" s="15"/>
    </row>
  </sheetData>
  <sheetProtection algorithmName="SHA-512" hashValue="TPjQp5VInDUSA0x8eVkwL8WZqB6KKMRMilxabhM7JIB+Os2u/UfGk1/YXKKS5eaHzbNQ3VIa4jX5wxXhtTpEOg==" saltValue="jf5FAMO8DvaZMZS0Wk1Y9A==" spinCount="100000" sheet="1" formatRows="0" insertColumns="0" insertRows="0" deleteRows="0"/>
  <mergeCells count="729">
    <mergeCell ref="E141:Y141"/>
    <mergeCell ref="E142:Y142"/>
    <mergeCell ref="E143:Y143"/>
    <mergeCell ref="I160:J160"/>
    <mergeCell ref="I161:J161"/>
    <mergeCell ref="AF12:AF13"/>
    <mergeCell ref="AG12:AG13"/>
    <mergeCell ref="AD8:AG8"/>
    <mergeCell ref="AD9:AD11"/>
    <mergeCell ref="AE9:AE11"/>
    <mergeCell ref="AF9:AF11"/>
    <mergeCell ref="AG9:AG11"/>
    <mergeCell ref="E130:E131"/>
    <mergeCell ref="F130:F131"/>
    <mergeCell ref="M136:O136"/>
    <mergeCell ref="P136:V136"/>
    <mergeCell ref="M137:O137"/>
    <mergeCell ref="P137:V137"/>
    <mergeCell ref="Z139:AA139"/>
    <mergeCell ref="Y130:Y131"/>
    <mergeCell ref="E134:K134"/>
    <mergeCell ref="M134:O134"/>
    <mergeCell ref="P134:V134"/>
    <mergeCell ref="M135:O135"/>
    <mergeCell ref="AD6:AG7"/>
    <mergeCell ref="T129:V129"/>
    <mergeCell ref="I126:I127"/>
    <mergeCell ref="J126:J127"/>
    <mergeCell ref="N126:O127"/>
    <mergeCell ref="P127:R127"/>
    <mergeCell ref="T127:V127"/>
    <mergeCell ref="T125:V125"/>
    <mergeCell ref="I122:I123"/>
    <mergeCell ref="J122:J123"/>
    <mergeCell ref="N122:O123"/>
    <mergeCell ref="P123:R123"/>
    <mergeCell ref="T123:V123"/>
    <mergeCell ref="T121:V121"/>
    <mergeCell ref="I118:I119"/>
    <mergeCell ref="J118:J119"/>
    <mergeCell ref="I128:I129"/>
    <mergeCell ref="J128:J129"/>
    <mergeCell ref="N128:O129"/>
    <mergeCell ref="P129:R129"/>
    <mergeCell ref="I124:I125"/>
    <mergeCell ref="J124:J125"/>
    <mergeCell ref="N124:O125"/>
    <mergeCell ref="P125:R125"/>
    <mergeCell ref="P135:V135"/>
    <mergeCell ref="L130:L131"/>
    <mergeCell ref="M130:M131"/>
    <mergeCell ref="N130:O131"/>
    <mergeCell ref="P130:V131"/>
    <mergeCell ref="W130:W131"/>
    <mergeCell ref="X130:X131"/>
    <mergeCell ref="B130:B131"/>
    <mergeCell ref="C130:D131"/>
    <mergeCell ref="G130:H131"/>
    <mergeCell ref="J130:J131"/>
    <mergeCell ref="K130:K131"/>
    <mergeCell ref="B128:B129"/>
    <mergeCell ref="C128:C129"/>
    <mergeCell ref="D128:D129"/>
    <mergeCell ref="F128:F129"/>
    <mergeCell ref="E128:E129"/>
    <mergeCell ref="G128:H129"/>
    <mergeCell ref="B126:B127"/>
    <mergeCell ref="C126:C127"/>
    <mergeCell ref="D126:D127"/>
    <mergeCell ref="F126:F127"/>
    <mergeCell ref="E126:E127"/>
    <mergeCell ref="B124:B125"/>
    <mergeCell ref="C124:C125"/>
    <mergeCell ref="D124:D125"/>
    <mergeCell ref="F124:F125"/>
    <mergeCell ref="E124:E125"/>
    <mergeCell ref="G124:H125"/>
    <mergeCell ref="G126:H127"/>
    <mergeCell ref="B122:B123"/>
    <mergeCell ref="C122:C123"/>
    <mergeCell ref="D122:D123"/>
    <mergeCell ref="F122:F123"/>
    <mergeCell ref="E122:E123"/>
    <mergeCell ref="G122:H123"/>
    <mergeCell ref="I120:I121"/>
    <mergeCell ref="J120:J121"/>
    <mergeCell ref="N120:O121"/>
    <mergeCell ref="P121:R121"/>
    <mergeCell ref="B120:B121"/>
    <mergeCell ref="C120:C121"/>
    <mergeCell ref="D120:D121"/>
    <mergeCell ref="F120:F121"/>
    <mergeCell ref="E120:E121"/>
    <mergeCell ref="G120:H121"/>
    <mergeCell ref="N118:O119"/>
    <mergeCell ref="P119:R119"/>
    <mergeCell ref="T119:V119"/>
    <mergeCell ref="B118:B119"/>
    <mergeCell ref="C118:C119"/>
    <mergeCell ref="D118:D119"/>
    <mergeCell ref="F118:F119"/>
    <mergeCell ref="E118:E119"/>
    <mergeCell ref="I116:I117"/>
    <mergeCell ref="J116:J117"/>
    <mergeCell ref="N116:O117"/>
    <mergeCell ref="P117:R117"/>
    <mergeCell ref="T117:V117"/>
    <mergeCell ref="B116:B117"/>
    <mergeCell ref="C116:C117"/>
    <mergeCell ref="D116:D117"/>
    <mergeCell ref="F116:F117"/>
    <mergeCell ref="E116:E117"/>
    <mergeCell ref="G116:H117"/>
    <mergeCell ref="G118:H119"/>
    <mergeCell ref="I114:I115"/>
    <mergeCell ref="J114:J115"/>
    <mergeCell ref="N114:O115"/>
    <mergeCell ref="P115:R115"/>
    <mergeCell ref="T115:V115"/>
    <mergeCell ref="B114:B115"/>
    <mergeCell ref="C114:C115"/>
    <mergeCell ref="D114:D115"/>
    <mergeCell ref="F114:F115"/>
    <mergeCell ref="E114:E115"/>
    <mergeCell ref="G114:H115"/>
    <mergeCell ref="I112:I113"/>
    <mergeCell ref="J112:J113"/>
    <mergeCell ref="N112:O113"/>
    <mergeCell ref="P113:R113"/>
    <mergeCell ref="T113:V113"/>
    <mergeCell ref="B112:B113"/>
    <mergeCell ref="C112:C113"/>
    <mergeCell ref="D112:D113"/>
    <mergeCell ref="F112:F113"/>
    <mergeCell ref="E112:E113"/>
    <mergeCell ref="G112:H113"/>
    <mergeCell ref="I110:I111"/>
    <mergeCell ref="J110:J111"/>
    <mergeCell ref="N110:O111"/>
    <mergeCell ref="P111:R111"/>
    <mergeCell ref="T111:V111"/>
    <mergeCell ref="B110:B111"/>
    <mergeCell ref="C110:C111"/>
    <mergeCell ref="D110:D111"/>
    <mergeCell ref="F110:F111"/>
    <mergeCell ref="E110:E111"/>
    <mergeCell ref="G110:H111"/>
    <mergeCell ref="I108:I109"/>
    <mergeCell ref="J108:J109"/>
    <mergeCell ref="N108:O109"/>
    <mergeCell ref="P109:R109"/>
    <mergeCell ref="T109:V109"/>
    <mergeCell ref="B108:B109"/>
    <mergeCell ref="C108:C109"/>
    <mergeCell ref="D108:D109"/>
    <mergeCell ref="F108:F109"/>
    <mergeCell ref="E108:E109"/>
    <mergeCell ref="G108:H109"/>
    <mergeCell ref="I106:I107"/>
    <mergeCell ref="J106:J107"/>
    <mergeCell ref="N106:O107"/>
    <mergeCell ref="P107:R107"/>
    <mergeCell ref="T107:V107"/>
    <mergeCell ref="B106:B107"/>
    <mergeCell ref="C106:C107"/>
    <mergeCell ref="D106:D107"/>
    <mergeCell ref="F106:F107"/>
    <mergeCell ref="E106:E107"/>
    <mergeCell ref="G106:H107"/>
    <mergeCell ref="I104:I105"/>
    <mergeCell ref="J104:J105"/>
    <mergeCell ref="N104:O105"/>
    <mergeCell ref="P105:R105"/>
    <mergeCell ref="T105:V105"/>
    <mergeCell ref="B104:B105"/>
    <mergeCell ref="C104:C105"/>
    <mergeCell ref="D104:D105"/>
    <mergeCell ref="F104:F105"/>
    <mergeCell ref="E104:E105"/>
    <mergeCell ref="G104:H105"/>
    <mergeCell ref="I102:I103"/>
    <mergeCell ref="J102:J103"/>
    <mergeCell ref="N102:O103"/>
    <mergeCell ref="P103:R103"/>
    <mergeCell ref="T103:V103"/>
    <mergeCell ref="B102:B103"/>
    <mergeCell ref="C102:C103"/>
    <mergeCell ref="D102:D103"/>
    <mergeCell ref="F102:F103"/>
    <mergeCell ref="E102:E103"/>
    <mergeCell ref="G102:H103"/>
    <mergeCell ref="I100:I101"/>
    <mergeCell ref="J100:J101"/>
    <mergeCell ref="N100:O101"/>
    <mergeCell ref="P101:R101"/>
    <mergeCell ref="T101:V101"/>
    <mergeCell ref="B100:B101"/>
    <mergeCell ref="C100:C101"/>
    <mergeCell ref="D100:D101"/>
    <mergeCell ref="F100:F101"/>
    <mergeCell ref="E100:E101"/>
    <mergeCell ref="G100:H101"/>
    <mergeCell ref="I98:I99"/>
    <mergeCell ref="J98:J99"/>
    <mergeCell ref="N98:O99"/>
    <mergeCell ref="P99:R99"/>
    <mergeCell ref="T99:V99"/>
    <mergeCell ref="B98:B99"/>
    <mergeCell ref="C98:C99"/>
    <mergeCell ref="D98:D99"/>
    <mergeCell ref="F98:F99"/>
    <mergeCell ref="E98:E99"/>
    <mergeCell ref="G98:H99"/>
    <mergeCell ref="I96:I97"/>
    <mergeCell ref="J96:J97"/>
    <mergeCell ref="N96:O97"/>
    <mergeCell ref="P97:R97"/>
    <mergeCell ref="T97:V97"/>
    <mergeCell ref="B96:B97"/>
    <mergeCell ref="C96:C97"/>
    <mergeCell ref="D96:D97"/>
    <mergeCell ref="F96:F97"/>
    <mergeCell ref="E96:E97"/>
    <mergeCell ref="G96:H97"/>
    <mergeCell ref="I94:I95"/>
    <mergeCell ref="J94:J95"/>
    <mergeCell ref="N94:O95"/>
    <mergeCell ref="P95:R95"/>
    <mergeCell ref="T95:V95"/>
    <mergeCell ref="B94:B95"/>
    <mergeCell ref="C94:C95"/>
    <mergeCell ref="D94:D95"/>
    <mergeCell ref="F94:F95"/>
    <mergeCell ref="E94:E95"/>
    <mergeCell ref="G94:H95"/>
    <mergeCell ref="I92:I93"/>
    <mergeCell ref="J92:J93"/>
    <mergeCell ref="N92:O93"/>
    <mergeCell ref="P93:R93"/>
    <mergeCell ref="T93:V93"/>
    <mergeCell ref="B92:B93"/>
    <mergeCell ref="C92:C93"/>
    <mergeCell ref="D92:D93"/>
    <mergeCell ref="F92:F93"/>
    <mergeCell ref="E92:E93"/>
    <mergeCell ref="G92:H93"/>
    <mergeCell ref="I90:I91"/>
    <mergeCell ref="J90:J91"/>
    <mergeCell ref="N90:O91"/>
    <mergeCell ref="P91:R91"/>
    <mergeCell ref="T91:V91"/>
    <mergeCell ref="B90:B91"/>
    <mergeCell ref="C90:C91"/>
    <mergeCell ref="D90:D91"/>
    <mergeCell ref="F90:F91"/>
    <mergeCell ref="E90:E91"/>
    <mergeCell ref="G90:H91"/>
    <mergeCell ref="I88:I89"/>
    <mergeCell ref="J88:J89"/>
    <mergeCell ref="N88:O89"/>
    <mergeCell ref="P89:R89"/>
    <mergeCell ref="T89:V89"/>
    <mergeCell ref="B88:B89"/>
    <mergeCell ref="C88:C89"/>
    <mergeCell ref="D88:D89"/>
    <mergeCell ref="F88:F89"/>
    <mergeCell ref="E88:E89"/>
    <mergeCell ref="G88:H89"/>
    <mergeCell ref="I86:I87"/>
    <mergeCell ref="J86:J87"/>
    <mergeCell ref="N86:O87"/>
    <mergeCell ref="P87:R87"/>
    <mergeCell ref="T87:V87"/>
    <mergeCell ref="B86:B87"/>
    <mergeCell ref="C86:C87"/>
    <mergeCell ref="D86:D87"/>
    <mergeCell ref="F86:F87"/>
    <mergeCell ref="E86:E87"/>
    <mergeCell ref="G86:H87"/>
    <mergeCell ref="I84:I85"/>
    <mergeCell ref="J84:J85"/>
    <mergeCell ref="N84:O85"/>
    <mergeCell ref="P85:R85"/>
    <mergeCell ref="T85:V85"/>
    <mergeCell ref="B84:B85"/>
    <mergeCell ref="C84:C85"/>
    <mergeCell ref="D84:D85"/>
    <mergeCell ref="F84:F85"/>
    <mergeCell ref="E84:E85"/>
    <mergeCell ref="G84:H85"/>
    <mergeCell ref="I82:I83"/>
    <mergeCell ref="J82:J83"/>
    <mergeCell ref="N82:O83"/>
    <mergeCell ref="P83:R83"/>
    <mergeCell ref="T83:V83"/>
    <mergeCell ref="B82:B83"/>
    <mergeCell ref="C82:C83"/>
    <mergeCell ref="D82:D83"/>
    <mergeCell ref="F82:F83"/>
    <mergeCell ref="E82:E83"/>
    <mergeCell ref="G82:H83"/>
    <mergeCell ref="I80:I81"/>
    <mergeCell ref="J80:J81"/>
    <mergeCell ref="N80:O81"/>
    <mergeCell ref="P81:R81"/>
    <mergeCell ref="T81:V81"/>
    <mergeCell ref="B80:B81"/>
    <mergeCell ref="C80:C81"/>
    <mergeCell ref="D80:D81"/>
    <mergeCell ref="F80:F81"/>
    <mergeCell ref="E80:E81"/>
    <mergeCell ref="G80:H81"/>
    <mergeCell ref="I78:I79"/>
    <mergeCell ref="J78:J79"/>
    <mergeCell ref="N78:O79"/>
    <mergeCell ref="P79:R79"/>
    <mergeCell ref="T79:V79"/>
    <mergeCell ref="B78:B79"/>
    <mergeCell ref="C78:C79"/>
    <mergeCell ref="D78:D79"/>
    <mergeCell ref="F78:F79"/>
    <mergeCell ref="E78:E79"/>
    <mergeCell ref="G78:H79"/>
    <mergeCell ref="I76:I77"/>
    <mergeCell ref="J76:J77"/>
    <mergeCell ref="N76:O77"/>
    <mergeCell ref="P77:R77"/>
    <mergeCell ref="T77:V77"/>
    <mergeCell ref="B76:B77"/>
    <mergeCell ref="C76:C77"/>
    <mergeCell ref="D76:D77"/>
    <mergeCell ref="F76:F77"/>
    <mergeCell ref="E76:E77"/>
    <mergeCell ref="G76:H77"/>
    <mergeCell ref="I74:I75"/>
    <mergeCell ref="J74:J75"/>
    <mergeCell ref="N74:O75"/>
    <mergeCell ref="P75:R75"/>
    <mergeCell ref="T75:V75"/>
    <mergeCell ref="B74:B75"/>
    <mergeCell ref="C74:C75"/>
    <mergeCell ref="D74:D75"/>
    <mergeCell ref="F74:F75"/>
    <mergeCell ref="E74:E75"/>
    <mergeCell ref="G74:H75"/>
    <mergeCell ref="I72:I73"/>
    <mergeCell ref="J72:J73"/>
    <mergeCell ref="N72:O73"/>
    <mergeCell ref="P73:R73"/>
    <mergeCell ref="T73:V73"/>
    <mergeCell ref="B72:B73"/>
    <mergeCell ref="C72:C73"/>
    <mergeCell ref="D72:D73"/>
    <mergeCell ref="F72:F73"/>
    <mergeCell ref="E72:E73"/>
    <mergeCell ref="G72:H73"/>
    <mergeCell ref="I70:I71"/>
    <mergeCell ref="J70:J71"/>
    <mergeCell ref="N70:O71"/>
    <mergeCell ref="P71:R71"/>
    <mergeCell ref="T71:V71"/>
    <mergeCell ref="B70:B71"/>
    <mergeCell ref="C70:C71"/>
    <mergeCell ref="D70:D71"/>
    <mergeCell ref="F70:F71"/>
    <mergeCell ref="E70:E71"/>
    <mergeCell ref="G70:H71"/>
    <mergeCell ref="G68:H69"/>
    <mergeCell ref="I68:I69"/>
    <mergeCell ref="J68:J69"/>
    <mergeCell ref="N68:O69"/>
    <mergeCell ref="P69:R69"/>
    <mergeCell ref="T69:V69"/>
    <mergeCell ref="P67:R67"/>
    <mergeCell ref="T67:V67"/>
    <mergeCell ref="B68:B69"/>
    <mergeCell ref="C68:C69"/>
    <mergeCell ref="D68:D69"/>
    <mergeCell ref="F68:F69"/>
    <mergeCell ref="E68:E69"/>
    <mergeCell ref="G66:H67"/>
    <mergeCell ref="I66:I67"/>
    <mergeCell ref="J66:J67"/>
    <mergeCell ref="N66:O67"/>
    <mergeCell ref="B66:B67"/>
    <mergeCell ref="C66:C67"/>
    <mergeCell ref="D66:D67"/>
    <mergeCell ref="F66:F67"/>
    <mergeCell ref="E66:E67"/>
    <mergeCell ref="G64:H65"/>
    <mergeCell ref="I64:I65"/>
    <mergeCell ref="J64:J65"/>
    <mergeCell ref="N64:O65"/>
    <mergeCell ref="P65:R65"/>
    <mergeCell ref="T65:V65"/>
    <mergeCell ref="P63:R63"/>
    <mergeCell ref="T63:V63"/>
    <mergeCell ref="B64:B65"/>
    <mergeCell ref="C64:C65"/>
    <mergeCell ref="D64:D65"/>
    <mergeCell ref="F64:F65"/>
    <mergeCell ref="E64:E65"/>
    <mergeCell ref="G62:H63"/>
    <mergeCell ref="I62:I63"/>
    <mergeCell ref="J62:J63"/>
    <mergeCell ref="N62:O63"/>
    <mergeCell ref="B62:B63"/>
    <mergeCell ref="C62:C63"/>
    <mergeCell ref="D62:D63"/>
    <mergeCell ref="F62:F63"/>
    <mergeCell ref="E62:E63"/>
    <mergeCell ref="G60:H61"/>
    <mergeCell ref="I60:I61"/>
    <mergeCell ref="J60:J61"/>
    <mergeCell ref="N60:O61"/>
    <mergeCell ref="P61:R61"/>
    <mergeCell ref="T61:V61"/>
    <mergeCell ref="P59:R59"/>
    <mergeCell ref="T59:V59"/>
    <mergeCell ref="B60:B61"/>
    <mergeCell ref="C60:C61"/>
    <mergeCell ref="D60:D61"/>
    <mergeCell ref="F60:F61"/>
    <mergeCell ref="E60:E61"/>
    <mergeCell ref="G58:H59"/>
    <mergeCell ref="I58:I59"/>
    <mergeCell ref="J58:J59"/>
    <mergeCell ref="N58:O59"/>
    <mergeCell ref="B58:B59"/>
    <mergeCell ref="C58:C59"/>
    <mergeCell ref="D58:D59"/>
    <mergeCell ref="F58:F59"/>
    <mergeCell ref="E58:E59"/>
    <mergeCell ref="G56:H57"/>
    <mergeCell ref="I56:I57"/>
    <mergeCell ref="J56:J57"/>
    <mergeCell ref="N56:O57"/>
    <mergeCell ref="P57:R57"/>
    <mergeCell ref="T57:V57"/>
    <mergeCell ref="P55:R55"/>
    <mergeCell ref="T55:V55"/>
    <mergeCell ref="B56:B57"/>
    <mergeCell ref="C56:C57"/>
    <mergeCell ref="D56:D57"/>
    <mergeCell ref="F56:F57"/>
    <mergeCell ref="E56:E57"/>
    <mergeCell ref="G54:H55"/>
    <mergeCell ref="I54:I55"/>
    <mergeCell ref="J54:J55"/>
    <mergeCell ref="N54:O55"/>
    <mergeCell ref="B54:B55"/>
    <mergeCell ref="C54:C55"/>
    <mergeCell ref="D54:D55"/>
    <mergeCell ref="F54:F55"/>
    <mergeCell ref="E54:E55"/>
    <mergeCell ref="G52:H53"/>
    <mergeCell ref="I52:I53"/>
    <mergeCell ref="J52:J53"/>
    <mergeCell ref="N52:O53"/>
    <mergeCell ref="P53:R53"/>
    <mergeCell ref="T53:V53"/>
    <mergeCell ref="P51:R51"/>
    <mergeCell ref="T51:V51"/>
    <mergeCell ref="B52:B53"/>
    <mergeCell ref="C52:C53"/>
    <mergeCell ref="D52:D53"/>
    <mergeCell ref="F52:F53"/>
    <mergeCell ref="E52:E53"/>
    <mergeCell ref="G50:H51"/>
    <mergeCell ref="I50:I51"/>
    <mergeCell ref="J50:J51"/>
    <mergeCell ref="N50:O51"/>
    <mergeCell ref="B50:B51"/>
    <mergeCell ref="C50:C51"/>
    <mergeCell ref="D50:D51"/>
    <mergeCell ref="F50:F51"/>
    <mergeCell ref="E50:E51"/>
    <mergeCell ref="G48:H49"/>
    <mergeCell ref="I48:I49"/>
    <mergeCell ref="J48:J49"/>
    <mergeCell ref="N48:O49"/>
    <mergeCell ref="P49:R49"/>
    <mergeCell ref="T49:V49"/>
    <mergeCell ref="P47:R47"/>
    <mergeCell ref="T47:V47"/>
    <mergeCell ref="B48:B49"/>
    <mergeCell ref="C48:C49"/>
    <mergeCell ref="D48:D49"/>
    <mergeCell ref="F48:F49"/>
    <mergeCell ref="E48:E49"/>
    <mergeCell ref="G46:H47"/>
    <mergeCell ref="I46:I47"/>
    <mergeCell ref="J46:J47"/>
    <mergeCell ref="N46:O47"/>
    <mergeCell ref="B46:B47"/>
    <mergeCell ref="C46:C47"/>
    <mergeCell ref="D46:D47"/>
    <mergeCell ref="F46:F47"/>
    <mergeCell ref="E46:E47"/>
    <mergeCell ref="G44:H45"/>
    <mergeCell ref="I44:I45"/>
    <mergeCell ref="J44:J45"/>
    <mergeCell ref="N44:O45"/>
    <mergeCell ref="P45:R45"/>
    <mergeCell ref="T45:V45"/>
    <mergeCell ref="P43:R43"/>
    <mergeCell ref="T43:V43"/>
    <mergeCell ref="B44:B45"/>
    <mergeCell ref="C44:C45"/>
    <mergeCell ref="D44:D45"/>
    <mergeCell ref="F44:F45"/>
    <mergeCell ref="E44:E45"/>
    <mergeCell ref="G42:H43"/>
    <mergeCell ref="I42:I43"/>
    <mergeCell ref="J42:J43"/>
    <mergeCell ref="N42:O43"/>
    <mergeCell ref="B42:B43"/>
    <mergeCell ref="C42:C43"/>
    <mergeCell ref="D42:D43"/>
    <mergeCell ref="F42:F43"/>
    <mergeCell ref="E42:E43"/>
    <mergeCell ref="G40:H41"/>
    <mergeCell ref="I40:I41"/>
    <mergeCell ref="J40:J41"/>
    <mergeCell ref="N40:O41"/>
    <mergeCell ref="P41:R41"/>
    <mergeCell ref="T41:V41"/>
    <mergeCell ref="P39:R39"/>
    <mergeCell ref="T39:V39"/>
    <mergeCell ref="B40:B41"/>
    <mergeCell ref="C40:C41"/>
    <mergeCell ref="D40:D41"/>
    <mergeCell ref="F40:F41"/>
    <mergeCell ref="E40:E41"/>
    <mergeCell ref="G38:H39"/>
    <mergeCell ref="I38:I39"/>
    <mergeCell ref="J38:J39"/>
    <mergeCell ref="N38:O39"/>
    <mergeCell ref="B38:B39"/>
    <mergeCell ref="C38:C39"/>
    <mergeCell ref="D38:D39"/>
    <mergeCell ref="F38:F39"/>
    <mergeCell ref="E38:E39"/>
    <mergeCell ref="G36:H37"/>
    <mergeCell ref="I36:I37"/>
    <mergeCell ref="J36:J37"/>
    <mergeCell ref="N36:O37"/>
    <mergeCell ref="P37:R37"/>
    <mergeCell ref="T37:V37"/>
    <mergeCell ref="P35:R35"/>
    <mergeCell ref="T35:V35"/>
    <mergeCell ref="B36:B37"/>
    <mergeCell ref="C36:C37"/>
    <mergeCell ref="D36:D37"/>
    <mergeCell ref="F36:F37"/>
    <mergeCell ref="E36:E37"/>
    <mergeCell ref="G34:H35"/>
    <mergeCell ref="I34:I35"/>
    <mergeCell ref="J34:J35"/>
    <mergeCell ref="N34:O35"/>
    <mergeCell ref="B34:B35"/>
    <mergeCell ref="C34:C35"/>
    <mergeCell ref="D34:D35"/>
    <mergeCell ref="F34:F35"/>
    <mergeCell ref="E34:E35"/>
    <mergeCell ref="G32:H33"/>
    <mergeCell ref="I32:I33"/>
    <mergeCell ref="J32:J33"/>
    <mergeCell ref="N32:O33"/>
    <mergeCell ref="P33:R33"/>
    <mergeCell ref="T33:V33"/>
    <mergeCell ref="P31:R31"/>
    <mergeCell ref="T31:V31"/>
    <mergeCell ref="B32:B33"/>
    <mergeCell ref="C32:C33"/>
    <mergeCell ref="D32:D33"/>
    <mergeCell ref="F32:F33"/>
    <mergeCell ref="E32:E33"/>
    <mergeCell ref="G30:H31"/>
    <mergeCell ref="I30:I31"/>
    <mergeCell ref="J30:J31"/>
    <mergeCell ref="N30:O31"/>
    <mergeCell ref="B30:B31"/>
    <mergeCell ref="C30:C31"/>
    <mergeCell ref="D30:D31"/>
    <mergeCell ref="F30:F31"/>
    <mergeCell ref="E30:E31"/>
    <mergeCell ref="G28:H29"/>
    <mergeCell ref="I28:I29"/>
    <mergeCell ref="J28:J29"/>
    <mergeCell ref="N28:O29"/>
    <mergeCell ref="P29:R29"/>
    <mergeCell ref="T29:V29"/>
    <mergeCell ref="P27:R27"/>
    <mergeCell ref="T27:V27"/>
    <mergeCell ref="B28:B29"/>
    <mergeCell ref="C28:C29"/>
    <mergeCell ref="D28:D29"/>
    <mergeCell ref="F28:F29"/>
    <mergeCell ref="E28:E29"/>
    <mergeCell ref="G26:H27"/>
    <mergeCell ref="I26:I27"/>
    <mergeCell ref="J26:J27"/>
    <mergeCell ref="N26:O27"/>
    <mergeCell ref="B26:B27"/>
    <mergeCell ref="C26:C27"/>
    <mergeCell ref="D26:D27"/>
    <mergeCell ref="F26:F27"/>
    <mergeCell ref="E26:E27"/>
    <mergeCell ref="G24:H25"/>
    <mergeCell ref="I24:I25"/>
    <mergeCell ref="J24:J25"/>
    <mergeCell ref="N24:O25"/>
    <mergeCell ref="P25:R25"/>
    <mergeCell ref="T25:V25"/>
    <mergeCell ref="P23:R23"/>
    <mergeCell ref="T23:V23"/>
    <mergeCell ref="B24:B25"/>
    <mergeCell ref="C24:C25"/>
    <mergeCell ref="D24:D25"/>
    <mergeCell ref="F24:F25"/>
    <mergeCell ref="E24:E25"/>
    <mergeCell ref="G22:H23"/>
    <mergeCell ref="I22:I23"/>
    <mergeCell ref="J22:J23"/>
    <mergeCell ref="N22:O23"/>
    <mergeCell ref="B22:B23"/>
    <mergeCell ref="C22:C23"/>
    <mergeCell ref="D22:D23"/>
    <mergeCell ref="F22:F23"/>
    <mergeCell ref="E22:E23"/>
    <mergeCell ref="G20:H21"/>
    <mergeCell ref="I20:I21"/>
    <mergeCell ref="J20:J21"/>
    <mergeCell ref="N20:O21"/>
    <mergeCell ref="P21:R21"/>
    <mergeCell ref="T21:V21"/>
    <mergeCell ref="P19:R19"/>
    <mergeCell ref="T19:V19"/>
    <mergeCell ref="B20:B21"/>
    <mergeCell ref="C20:C21"/>
    <mergeCell ref="D20:D21"/>
    <mergeCell ref="F20:F21"/>
    <mergeCell ref="E20:E21"/>
    <mergeCell ref="G18:H19"/>
    <mergeCell ref="I18:I19"/>
    <mergeCell ref="J18:J19"/>
    <mergeCell ref="N18:O19"/>
    <mergeCell ref="B18:B19"/>
    <mergeCell ref="C18:C19"/>
    <mergeCell ref="D18:D19"/>
    <mergeCell ref="F18:F19"/>
    <mergeCell ref="E18:E19"/>
    <mergeCell ref="B16:B17"/>
    <mergeCell ref="C16:C17"/>
    <mergeCell ref="D16:D17"/>
    <mergeCell ref="F16:F17"/>
    <mergeCell ref="E16:E17"/>
    <mergeCell ref="G14:H15"/>
    <mergeCell ref="I14:I15"/>
    <mergeCell ref="J14:J15"/>
    <mergeCell ref="N14:O15"/>
    <mergeCell ref="B14:B15"/>
    <mergeCell ref="C14:C15"/>
    <mergeCell ref="D14:D15"/>
    <mergeCell ref="F14:F15"/>
    <mergeCell ref="E14:E15"/>
    <mergeCell ref="AD12:AD13"/>
    <mergeCell ref="AE12:AE13"/>
    <mergeCell ref="P13:R13"/>
    <mergeCell ref="T13:V13"/>
    <mergeCell ref="P11:R11"/>
    <mergeCell ref="T11:V11"/>
    <mergeCell ref="G16:H17"/>
    <mergeCell ref="I16:I17"/>
    <mergeCell ref="J16:J17"/>
    <mergeCell ref="N16:O17"/>
    <mergeCell ref="P17:R17"/>
    <mergeCell ref="T17:V17"/>
    <mergeCell ref="P15:R15"/>
    <mergeCell ref="T15:V15"/>
    <mergeCell ref="B12:B13"/>
    <mergeCell ref="C12:C13"/>
    <mergeCell ref="D12:D13"/>
    <mergeCell ref="F12:F13"/>
    <mergeCell ref="E12:E13"/>
    <mergeCell ref="G10:H11"/>
    <mergeCell ref="I10:I11"/>
    <mergeCell ref="J10:J11"/>
    <mergeCell ref="N10:O11"/>
    <mergeCell ref="G12:H13"/>
    <mergeCell ref="I12:I13"/>
    <mergeCell ref="J12:J13"/>
    <mergeCell ref="N12:O13"/>
    <mergeCell ref="B10:B11"/>
    <mergeCell ref="C10:C11"/>
    <mergeCell ref="D10:D11"/>
    <mergeCell ref="F10:F11"/>
    <mergeCell ref="E10:E11"/>
    <mergeCell ref="G8:H9"/>
    <mergeCell ref="I8:I9"/>
    <mergeCell ref="J8:J9"/>
    <mergeCell ref="N8:O9"/>
    <mergeCell ref="W6:W7"/>
    <mergeCell ref="Y6:Y7"/>
    <mergeCell ref="Z6:Z7"/>
    <mergeCell ref="A8:A9"/>
    <mergeCell ref="B8:B9"/>
    <mergeCell ref="C8:C9"/>
    <mergeCell ref="D8:D9"/>
    <mergeCell ref="F8:F9"/>
    <mergeCell ref="E8:E9"/>
    <mergeCell ref="J6:J7"/>
    <mergeCell ref="K6:K7"/>
    <mergeCell ref="L6:L7"/>
    <mergeCell ref="M6:M7"/>
    <mergeCell ref="N6:O7"/>
    <mergeCell ref="P6:V7"/>
    <mergeCell ref="P9:R9"/>
    <mergeCell ref="T9:V9"/>
    <mergeCell ref="N1:O1"/>
    <mergeCell ref="J2:L2"/>
    <mergeCell ref="J3:L3"/>
    <mergeCell ref="M4:O4"/>
    <mergeCell ref="B6:B7"/>
    <mergeCell ref="C6:D7"/>
    <mergeCell ref="F6:F7"/>
    <mergeCell ref="G6:H7"/>
    <mergeCell ref="I6:I7"/>
  </mergeCells>
  <phoneticPr fontId="4"/>
  <conditionalFormatting sqref="N10:O11">
    <cfRule type="expression" dxfId="90" priority="91">
      <formula>AND(#REF!="〇",$N$10="")</formula>
    </cfRule>
  </conditionalFormatting>
  <conditionalFormatting sqref="N12:O13">
    <cfRule type="expression" dxfId="89" priority="90">
      <formula>AND(#REF!="〇",$N$12="")</formula>
    </cfRule>
  </conditionalFormatting>
  <conditionalFormatting sqref="N14:O15">
    <cfRule type="expression" dxfId="88" priority="89">
      <formula>AND(#REF!="〇",$N$14="")</formula>
    </cfRule>
  </conditionalFormatting>
  <conditionalFormatting sqref="N16:O17">
    <cfRule type="expression" dxfId="87" priority="88">
      <formula>AND(#REF!="〇",$N$16="")</formula>
    </cfRule>
  </conditionalFormatting>
  <conditionalFormatting sqref="N18:O19">
    <cfRule type="top10" dxfId="86" priority="87" rank="10"/>
  </conditionalFormatting>
  <conditionalFormatting sqref="N20:O21">
    <cfRule type="expression" dxfId="85" priority="85">
      <formula>AND(#REF!="〇",$N$20="")</formula>
    </cfRule>
    <cfRule type="expression" dxfId="84" priority="86">
      <formula>AND(#REF!&lt;&gt;"〇",$N$20&lt;&gt;"")</formula>
    </cfRule>
  </conditionalFormatting>
  <conditionalFormatting sqref="N22:O23">
    <cfRule type="expression" dxfId="83" priority="84">
      <formula>AND(#REF!="〇",$N$22="")</formula>
    </cfRule>
  </conditionalFormatting>
  <conditionalFormatting sqref="N24:O25">
    <cfRule type="expression" dxfId="82" priority="83">
      <formula>AND(#REF!="〇",$N$24="")</formula>
    </cfRule>
  </conditionalFormatting>
  <conditionalFormatting sqref="N26:O27">
    <cfRule type="expression" dxfId="81" priority="82">
      <formula>AND(#REF!="〇",$N$26="")</formula>
    </cfRule>
  </conditionalFormatting>
  <conditionalFormatting sqref="N28:O29">
    <cfRule type="expression" dxfId="80" priority="81">
      <formula>AND(#REF!="〇",$N$28="")</formula>
    </cfRule>
  </conditionalFormatting>
  <conditionalFormatting sqref="N30:O31">
    <cfRule type="expression" dxfId="79" priority="80">
      <formula>AND(#REF!="〇",$N$30="")</formula>
    </cfRule>
  </conditionalFormatting>
  <conditionalFormatting sqref="N32:O33">
    <cfRule type="expression" dxfId="78" priority="79">
      <formula>AND(#REF!="〇",$N$32="")</formula>
    </cfRule>
  </conditionalFormatting>
  <conditionalFormatting sqref="N34:O35">
    <cfRule type="expression" dxfId="77" priority="78">
      <formula>AND(#REF!="〇",$N$34="")</formula>
    </cfRule>
  </conditionalFormatting>
  <conditionalFormatting sqref="N36:O37">
    <cfRule type="expression" dxfId="76" priority="77">
      <formula>AND(#REF!="〇",$N$36="")</formula>
    </cfRule>
  </conditionalFormatting>
  <conditionalFormatting sqref="N38:O39">
    <cfRule type="expression" dxfId="75" priority="76">
      <formula>AND(#REF!="〇",$N$38="")</formula>
    </cfRule>
  </conditionalFormatting>
  <conditionalFormatting sqref="N40:O41">
    <cfRule type="expression" dxfId="74" priority="75">
      <formula>AND(#REF!="〇",$N$40="")</formula>
    </cfRule>
  </conditionalFormatting>
  <conditionalFormatting sqref="N42:O43">
    <cfRule type="expression" dxfId="73" priority="74">
      <formula>AND(#REF!="〇",$N$42="")</formula>
    </cfRule>
  </conditionalFormatting>
  <conditionalFormatting sqref="N44:O45">
    <cfRule type="expression" dxfId="72" priority="73">
      <formula>AND(#REF!="〇",$N$44="")</formula>
    </cfRule>
  </conditionalFormatting>
  <conditionalFormatting sqref="N46:O47">
    <cfRule type="expression" dxfId="71" priority="72">
      <formula>AND(#REF!="〇",$N$46="")</formula>
    </cfRule>
  </conditionalFormatting>
  <conditionalFormatting sqref="N48:O49">
    <cfRule type="expression" dxfId="70" priority="71">
      <formula>AND(#REF!="〇",$N$48="")</formula>
    </cfRule>
  </conditionalFormatting>
  <conditionalFormatting sqref="N50:O51">
    <cfRule type="expression" dxfId="69" priority="70">
      <formula>AND(#REF!="〇",$N$50="")</formula>
    </cfRule>
  </conditionalFormatting>
  <conditionalFormatting sqref="N52:O53">
    <cfRule type="expression" dxfId="68" priority="69">
      <formula>AND(#REF!="〇",$N$52="")</formula>
    </cfRule>
  </conditionalFormatting>
  <conditionalFormatting sqref="N54:O55">
    <cfRule type="expression" dxfId="67" priority="68">
      <formula>AND(#REF!="〇",$N$54="")</formula>
    </cfRule>
  </conditionalFormatting>
  <conditionalFormatting sqref="N56:O57">
    <cfRule type="expression" dxfId="66" priority="67">
      <formula>AND(#REF!="〇",$N$56="")</formula>
    </cfRule>
  </conditionalFormatting>
  <conditionalFormatting sqref="N58:O59">
    <cfRule type="expression" dxfId="65" priority="66">
      <formula>AND(#REF!="〇",$N$58="")</formula>
    </cfRule>
  </conditionalFormatting>
  <conditionalFormatting sqref="N60:O61">
    <cfRule type="expression" dxfId="64" priority="65">
      <formula>AND(#REF!="〇",$N$60="")</formula>
    </cfRule>
  </conditionalFormatting>
  <conditionalFormatting sqref="N62:O63">
    <cfRule type="expression" dxfId="63" priority="64">
      <formula>AND(#REF!="〇",$N$62="")</formula>
    </cfRule>
  </conditionalFormatting>
  <conditionalFormatting sqref="N64:O65">
    <cfRule type="expression" dxfId="62" priority="63">
      <formula>AND(#REF!="〇",$N$64="")</formula>
    </cfRule>
  </conditionalFormatting>
  <conditionalFormatting sqref="N66:O67">
    <cfRule type="expression" dxfId="61" priority="62">
      <formula>AND(#REF!="〇",$N$66="")</formula>
    </cfRule>
  </conditionalFormatting>
  <conditionalFormatting sqref="N68:O69">
    <cfRule type="expression" dxfId="60" priority="61">
      <formula>AND(#REF!="〇",$N$68="")</formula>
    </cfRule>
  </conditionalFormatting>
  <conditionalFormatting sqref="N70:O71">
    <cfRule type="expression" dxfId="59" priority="60">
      <formula>AND(#REF!="〇",$N$70="")</formula>
    </cfRule>
  </conditionalFormatting>
  <conditionalFormatting sqref="N72:O73">
    <cfRule type="expression" dxfId="58" priority="59">
      <formula>AND(#REF!="〇",$N$72="")</formula>
    </cfRule>
  </conditionalFormatting>
  <conditionalFormatting sqref="N74:O75">
    <cfRule type="expression" dxfId="57" priority="58">
      <formula>AND(#REF!="〇",$N$74="")</formula>
    </cfRule>
  </conditionalFormatting>
  <conditionalFormatting sqref="N76:O77">
    <cfRule type="expression" dxfId="56" priority="57">
      <formula>AND(#REF!="〇",$N$76="")</formula>
    </cfRule>
  </conditionalFormatting>
  <conditionalFormatting sqref="N78:O79">
    <cfRule type="expression" dxfId="55" priority="56">
      <formula>AND(#REF!="〇",$N$78="")</formula>
    </cfRule>
  </conditionalFormatting>
  <conditionalFormatting sqref="N80:O81">
    <cfRule type="expression" dxfId="54" priority="55">
      <formula>AND(#REF!="〇",$N$80="")</formula>
    </cfRule>
  </conditionalFormatting>
  <conditionalFormatting sqref="N82:O83">
    <cfRule type="expression" dxfId="53" priority="54">
      <formula>AND(#REF!="〇",$N$82="")</formula>
    </cfRule>
  </conditionalFormatting>
  <conditionalFormatting sqref="N84:O85">
    <cfRule type="expression" dxfId="52" priority="53">
      <formula>AND(#REF!="〇",$N$84="")</formula>
    </cfRule>
  </conditionalFormatting>
  <conditionalFormatting sqref="N86:O87">
    <cfRule type="expression" dxfId="51" priority="52">
      <formula>AND(#REF!="〇",$N$86="")</formula>
    </cfRule>
  </conditionalFormatting>
  <conditionalFormatting sqref="N88:O89">
    <cfRule type="expression" dxfId="50" priority="51">
      <formula>AND(#REF!="〇",$N$88="")</formula>
    </cfRule>
  </conditionalFormatting>
  <conditionalFormatting sqref="N90:O91">
    <cfRule type="expression" dxfId="49" priority="50">
      <formula>AND(#REF!="〇",$N$90="")</formula>
    </cfRule>
  </conditionalFormatting>
  <conditionalFormatting sqref="N92:O93">
    <cfRule type="expression" dxfId="48" priority="49">
      <formula>AND(#REF!="〇",$N$92="")</formula>
    </cfRule>
  </conditionalFormatting>
  <conditionalFormatting sqref="N94:O95">
    <cfRule type="expression" dxfId="47" priority="48">
      <formula>AND(#REF!="〇",$N$94="")</formula>
    </cfRule>
  </conditionalFormatting>
  <conditionalFormatting sqref="N96:O97">
    <cfRule type="expression" dxfId="46" priority="47">
      <formula>AND(#REF!="〇",$N$96="")</formula>
    </cfRule>
  </conditionalFormatting>
  <conditionalFormatting sqref="N98:O99">
    <cfRule type="expression" dxfId="45" priority="46">
      <formula>AND(#REF!="〇",$N$98="")</formula>
    </cfRule>
  </conditionalFormatting>
  <conditionalFormatting sqref="N100:O101">
    <cfRule type="expression" dxfId="44" priority="45">
      <formula>AND(#REF!="〇",$N$100="")</formula>
    </cfRule>
  </conditionalFormatting>
  <conditionalFormatting sqref="N102:O103">
    <cfRule type="expression" dxfId="43" priority="44">
      <formula>AND(#REF!="〇",$N$102="")</formula>
    </cfRule>
  </conditionalFormatting>
  <conditionalFormatting sqref="N104:O105">
    <cfRule type="expression" dxfId="42" priority="43">
      <formula>AND(#REF!="〇",$N$104="")</formula>
    </cfRule>
  </conditionalFormatting>
  <conditionalFormatting sqref="N106:O107">
    <cfRule type="expression" dxfId="41" priority="42">
      <formula>AND(#REF!="〇",$N$106="")</formula>
    </cfRule>
  </conditionalFormatting>
  <conditionalFormatting sqref="N108:O109">
    <cfRule type="expression" dxfId="40" priority="41">
      <formula>AND(#REF!="〇",$N$108="")</formula>
    </cfRule>
  </conditionalFormatting>
  <conditionalFormatting sqref="N110:O111">
    <cfRule type="expression" dxfId="39" priority="40">
      <formula>AND(#REF!="〇",$N$110="")</formula>
    </cfRule>
  </conditionalFormatting>
  <conditionalFormatting sqref="N112:O113">
    <cfRule type="expression" dxfId="38" priority="39">
      <formula>AND(#REF!="〇",$N$112="")</formula>
    </cfRule>
  </conditionalFormatting>
  <conditionalFormatting sqref="N114:O115">
    <cfRule type="expression" dxfId="37" priority="38">
      <formula>AND(#REF!="〇",$N$114="")</formula>
    </cfRule>
  </conditionalFormatting>
  <conditionalFormatting sqref="N116:O117">
    <cfRule type="expression" dxfId="36" priority="37">
      <formula>AND(#REF!="〇",$N$116="")</formula>
    </cfRule>
  </conditionalFormatting>
  <conditionalFormatting sqref="N118:O119">
    <cfRule type="expression" dxfId="35" priority="36">
      <formula>AND(#REF!="〇",$N$118="")</formula>
    </cfRule>
  </conditionalFormatting>
  <conditionalFormatting sqref="N120:O121">
    <cfRule type="expression" dxfId="34" priority="35">
      <formula>AND(#REF!="〇",$N$120="")</formula>
    </cfRule>
  </conditionalFormatting>
  <conditionalFormatting sqref="N122:O123">
    <cfRule type="expression" dxfId="33" priority="34">
      <formula>AND(#REF!="〇",$N$122="")</formula>
    </cfRule>
  </conditionalFormatting>
  <conditionalFormatting sqref="N124:O125">
    <cfRule type="expression" dxfId="32" priority="33">
      <formula>AND(#REF!="〇",$N$124="")</formula>
    </cfRule>
  </conditionalFormatting>
  <conditionalFormatting sqref="N126:O127">
    <cfRule type="expression" dxfId="31" priority="32">
      <formula>AND(#REF!="〇",$N$126="")</formula>
    </cfRule>
  </conditionalFormatting>
  <conditionalFormatting sqref="N128:O129">
    <cfRule type="expression" dxfId="30" priority="31">
      <formula>AND(#REF!="〇",$N$128="")</formula>
    </cfRule>
  </conditionalFormatting>
  <conditionalFormatting sqref="K10 K12 K14 K16 K18 K20 K22 K24 K26 K28 K30 K32 K34 K36 K38 K40 K42 K44 K46 K48 K50 K52 K54 K56 K58 K60 K62 K64 K66 K68 K70 K100 K102 K104 K106 K108 K110 K112 K114 K116 K118 K120 K122 K124 K126 K128">
    <cfRule type="containsText" dxfId="29" priority="29" operator="containsText" text="▼選択肢">
      <formula>NOT(ISERROR(SEARCH("▼選択肢",K10)))</formula>
    </cfRule>
    <cfRule type="containsBlanks" dxfId="28" priority="30">
      <formula>LEN(TRIM(K10))=0</formula>
    </cfRule>
  </conditionalFormatting>
  <conditionalFormatting sqref="K72">
    <cfRule type="containsText" dxfId="27" priority="27" operator="containsText" text="▼選択肢">
      <formula>NOT(ISERROR(SEARCH("▼選択肢",K72)))</formula>
    </cfRule>
    <cfRule type="containsBlanks" dxfId="26" priority="28">
      <formula>LEN(TRIM(K72))=0</formula>
    </cfRule>
  </conditionalFormatting>
  <conditionalFormatting sqref="K74">
    <cfRule type="containsText" dxfId="25" priority="25" operator="containsText" text="▼選択肢">
      <formula>NOT(ISERROR(SEARCH("▼選択肢",K74)))</formula>
    </cfRule>
    <cfRule type="containsBlanks" dxfId="24" priority="26">
      <formula>LEN(TRIM(K74))=0</formula>
    </cfRule>
  </conditionalFormatting>
  <conditionalFormatting sqref="K76">
    <cfRule type="containsText" dxfId="23" priority="23" operator="containsText" text="▼選択肢">
      <formula>NOT(ISERROR(SEARCH("▼選択肢",K76)))</formula>
    </cfRule>
    <cfRule type="containsBlanks" dxfId="22" priority="24">
      <formula>LEN(TRIM(K76))=0</formula>
    </cfRule>
  </conditionalFormatting>
  <conditionalFormatting sqref="K78">
    <cfRule type="containsText" dxfId="21" priority="21" operator="containsText" text="▼選択肢">
      <formula>NOT(ISERROR(SEARCH("▼選択肢",K78)))</formula>
    </cfRule>
    <cfRule type="containsBlanks" dxfId="20" priority="22">
      <formula>LEN(TRIM(K78))=0</formula>
    </cfRule>
  </conditionalFormatting>
  <conditionalFormatting sqref="K80">
    <cfRule type="containsText" dxfId="19" priority="19" operator="containsText" text="▼選択肢">
      <formula>NOT(ISERROR(SEARCH("▼選択肢",K80)))</formula>
    </cfRule>
    <cfRule type="containsBlanks" dxfId="18" priority="20">
      <formula>LEN(TRIM(K80))=0</formula>
    </cfRule>
  </conditionalFormatting>
  <conditionalFormatting sqref="K82">
    <cfRule type="containsText" dxfId="17" priority="17" operator="containsText" text="▼選択肢">
      <formula>NOT(ISERROR(SEARCH("▼選択肢",K82)))</formula>
    </cfRule>
    <cfRule type="containsBlanks" dxfId="16" priority="18">
      <formula>LEN(TRIM(K82))=0</formula>
    </cfRule>
  </conditionalFormatting>
  <conditionalFormatting sqref="K84">
    <cfRule type="containsText" dxfId="15" priority="15" operator="containsText" text="▼選択肢">
      <formula>NOT(ISERROR(SEARCH("▼選択肢",K84)))</formula>
    </cfRule>
    <cfRule type="containsBlanks" dxfId="14" priority="16">
      <formula>LEN(TRIM(K84))=0</formula>
    </cfRule>
  </conditionalFormatting>
  <conditionalFormatting sqref="K86">
    <cfRule type="containsText" dxfId="13" priority="13" operator="containsText" text="▼選択肢">
      <formula>NOT(ISERROR(SEARCH("▼選択肢",K86)))</formula>
    </cfRule>
    <cfRule type="containsBlanks" dxfId="12" priority="14">
      <formula>LEN(TRIM(K86))=0</formula>
    </cfRule>
  </conditionalFormatting>
  <conditionalFormatting sqref="K88">
    <cfRule type="containsText" dxfId="11" priority="11" operator="containsText" text="▼選択肢">
      <formula>NOT(ISERROR(SEARCH("▼選択肢",K88)))</formula>
    </cfRule>
    <cfRule type="containsBlanks" dxfId="10" priority="12">
      <formula>LEN(TRIM(K88))=0</formula>
    </cfRule>
  </conditionalFormatting>
  <conditionalFormatting sqref="K90">
    <cfRule type="containsText" dxfId="9" priority="9" operator="containsText" text="▼選択肢">
      <formula>NOT(ISERROR(SEARCH("▼選択肢",K90)))</formula>
    </cfRule>
    <cfRule type="containsBlanks" dxfId="8" priority="10">
      <formula>LEN(TRIM(K90))=0</formula>
    </cfRule>
  </conditionalFormatting>
  <conditionalFormatting sqref="K92">
    <cfRule type="containsText" dxfId="7" priority="7" operator="containsText" text="▼選択肢">
      <formula>NOT(ISERROR(SEARCH("▼選択肢",K92)))</formula>
    </cfRule>
    <cfRule type="containsBlanks" dxfId="6" priority="8">
      <formula>LEN(TRIM(K92))=0</formula>
    </cfRule>
  </conditionalFormatting>
  <conditionalFormatting sqref="K94">
    <cfRule type="containsText" dxfId="5" priority="5" operator="containsText" text="▼選択肢">
      <formula>NOT(ISERROR(SEARCH("▼選択肢",K94)))</formula>
    </cfRule>
    <cfRule type="containsBlanks" dxfId="4" priority="6">
      <formula>LEN(TRIM(K94))=0</formula>
    </cfRule>
  </conditionalFormatting>
  <conditionalFormatting sqref="K96">
    <cfRule type="containsText" dxfId="3" priority="3" operator="containsText" text="▼選択肢">
      <formula>NOT(ISERROR(SEARCH("▼選択肢",K96)))</formula>
    </cfRule>
    <cfRule type="containsBlanks" dxfId="2" priority="4">
      <formula>LEN(TRIM(K96))=0</formula>
    </cfRule>
  </conditionalFormatting>
  <conditionalFormatting sqref="K98">
    <cfRule type="containsText" dxfId="1" priority="1" operator="containsText" text="▼選択肢">
      <formula>NOT(ISERROR(SEARCH("▼選択肢",K98)))</formula>
    </cfRule>
    <cfRule type="containsBlanks" dxfId="0" priority="2">
      <formula>LEN(TRIM(K98))=0</formula>
    </cfRule>
  </conditionalFormatting>
  <dataValidations xWindow="1180" yWindow="799" count="19">
    <dataValidation allowBlank="1" showInputMessage="1" showErrorMessage="1" promptTitle="入力時の注意" prompt="1‐⑥別紙に記載の_x000a_資格について、_x000a_所持している場合は_x000a_ご記入ください。" sqref="K117 K73 K75 K77 K79 K81 K83 K85 K87 K89 K91 K93 K95 K97 K99" xr:uid="{FF8E4046-2DEB-4754-A94A-5B44ADD801A5}"/>
    <dataValidation allowBlank="1" showInputMessage="1" showErrorMessage="1" promptTitle="入力不要" prompt="右の欄の水色セルに入力してください。" sqref="M10:M129" xr:uid="{D3E6FD14-6597-4A5E-9D57-49C00B0E049A}"/>
    <dataValidation allowBlank="1" showInputMessage="1" showErrorMessage="1" promptTitle="入力時の注意" prompt="数字のみ入力してください。" sqref="L77 L99 L79 L81 L83 L85 L87 L89 L97 L95 L91 L93 L73 L75" xr:uid="{11CFC050-E533-417A-83AE-580B2198D198}"/>
    <dataValidation type="list" allowBlank="1" showInputMessage="1" showErrorMessage="1" promptTitle="入力時の注意" prompt="プルダウンより選択してください。" sqref="J10:J129" xr:uid="{504B2630-9C60-4312-A1E8-9E96A5EFA305}">
      <formula1>"ほっとステイ責任者,ほっとステイスタッフ"</formula1>
    </dataValidation>
    <dataValidation type="list" allowBlank="1" showInputMessage="1" showErrorMessage="1" promptTitle="入力時の注意" prompt="プルダウンより選択してください。" sqref="F10:F129 E8" xr:uid="{0F64FEEA-B122-477E-BBDE-0888CB5A6BFF}">
      <formula1>"　,〇"</formula1>
    </dataValidation>
    <dataValidation allowBlank="1" showInputMessage="1" showErrorMessage="1" promptTitle="入力時不要" prompt="自動計算されます" sqref="I130:I131" xr:uid="{DA4249B1-0A09-465C-AD10-89651D736CA8}"/>
    <dataValidation type="list" allowBlank="1" showInputMessage="1" showErrorMessage="1" promptTitle="入力時の注意" prompt="プルダウンより選択してください。" sqref="L76 L78 L80 L82 L84 L86 L98 L88 L90 L92 L94 L96 L72 L74" xr:uid="{D9F29B93-72A1-4A7D-B22C-84DAD0D5C48E}">
      <formula1>"有,無"</formula1>
    </dataValidation>
    <dataValidation type="list" allowBlank="1" showInputMessage="1" showErrorMessage="1" promptTitle="入力時の注意（別紙要確認）" prompt="常勤：ほっとに７時間以上フルタイムで従事する方_x000a_非常勤：上記以外の方_x000a_※法人での雇われ方ではありません。_x000a__x000a__x000a_" sqref="I10:I129" xr:uid="{6FF69636-1DD3-40B7-86AD-9BAFF0D2EB9F}">
      <formula1>"常勤,非常勤"</formula1>
    </dataValidation>
    <dataValidation type="list" allowBlank="1" showInputMessage="1" showErrorMessage="1" promptTitle="入力時の注意" prompt="保育士をお持ちの場合は_x000a_保育士を選択してください。_x000a_研修修了者で２つの研修を修了した場合は_x000a_どちらか１つを選択してください。" sqref="K10 K12 K14 K16 K18 K20 K22 K24 K26 K28 K30 K32 K34 K36 K38 K40 K42 K44 K46 K48 K50 K52 K54 K56 K58 K60 K62 K64 K66 K68 K70 K100 K102 K104 K106 K108 K110 K112 K114 K116 K118 K120 K122 K124 K126 K128 K72 K74 K76 K78 K80 K82 K84 K86 K88 K90 K92 K94 K96 K98" xr:uid="{020124BD-0A27-4D83-89C4-3334A4BC68FD}">
      <formula1>"▼選択肢,保育士,保育サポーター研修修了,子育て支援員研修修了"</formula1>
    </dataValidation>
    <dataValidation allowBlank="1" showInputMessage="1" showErrorMessage="1" promptTitle="入力時の注意" prompt="資格に記載の氏名と_x000a_齟齬のないようご注意ください。_x000a_旧姓等で氏名が異なる場合_x000a_どちらも１枠に記入してください。" sqref="G10:G70 H10:H69 G72 G74 G76 G78 G80 G82 G84 G86 G88 G90 G92 G94 G96 G98 G100 G102 G104 G106 G108 G110 G112 G114 G116 G118 G120 G122 G124 G126 G128" xr:uid="{78EDA4DE-3AC4-4479-85C0-19D75F8E7A52}"/>
    <dataValidation allowBlank="1" showInputMessage="1" showErrorMessage="1" promptTitle="入力時の注意" prompt="2‐④別紙に記載の_x000a_資格について、_x000a_所持している場合は_x000a_ご記入ください。" sqref="K11 K13 K15 K17 K19 K21 K23 K25 K27 K29 K31 K33 K35 K37 K39 K41 K43 K45 K47 K49 K51 K53 K55 K57 K59 K61 K63 K65 K67 K69 K71 K101 K103 K105 K107 K109 K111 K113 K115 K119 K121 K123 K125 K127 K129" xr:uid="{CF8A3916-CC22-4895-A4F3-FBDE1A139518}"/>
    <dataValidation allowBlank="1" showInputMessage="1" showErrorMessage="1" promptTitle="入力時の注意" prompt="24時間標記で_x000a_ご記入ください。" sqref="P11:R11 T11:V11 P13:R13 T13:V13 P15:R15 T15:V15 P17:R17 T17:V17 P19:R19 T19:V19 P21:R21 T21:V21 P23:R23 T23:V23 P25:R25 T25:V25 P27:R27 T27:V27 P29:R29 T29:V29 P31:R31 T31:V31 P33:R33 T33:V33 P35:R35 T35:V35 P37:R37 T37:V37 P39:R39 T39:V39 P41:R41 T41:V41 P43:R43 T43:V43 P45:R45 T45:V45 P47:R47 T47:V47 P49:R49 T49:V49 P51:R51 T51:V51 P53:R53 T53:V53 P55:R55 T55:V55 P57:R57 T57:V57 P59:R59 T59:V59 P61:R61 T61:V61 P63:R63 T63:V63 P65:R65 T65:V65 P67:R67 T67:V67 P69:R69 T69:V69 P71:R71 T71:V71 P101:R101 T101:V101 P103:R103 T103:V103 P105:R105 T105:V105 P107:R107 T107:V107 P109:R109 T109:V109 P111:R111 T111:V111 P113:R113 T113:V113 P115:R115 T115:V115 P117:R117 T117:V117 P119:R119 T119:V119 P121:R121 T121:V121 P123:R123 T123:V123 P125:R125 T125:V125 P127:R127 T127:V127 P129:R129 T129:V129" xr:uid="{A6D29E8F-5A59-4469-9D89-A2BA89D87AB8}"/>
    <dataValidation allowBlank="1" showInputMessage="1" showErrorMessage="1" promptTitle="記入時の注意（労基法の内容を確認してください。）" prompt="休憩時間がない場合記入不要。_x000a_６時間以上８時間以下：４５分（０:45）_x000a_８時間以上：１時間（1：00）" sqref="W10:W129" xr:uid="{24505DB0-D64F-43F9-9887-DB96F78CD8CE}"/>
    <dataValidation allowBlank="1" showInputMessage="1" showErrorMessage="1" promptTitle="入力不要" prompt="自動で入力されます。" sqref="C10:D131 Y10:Z131" xr:uid="{2A4E1C16-1C2C-4AD0-B992-29F5BC8EF8A9}"/>
    <dataValidation allowBlank="1" showInputMessage="1" showErrorMessage="1" promptTitle="入力時の注意（別紙要確認）" prompt="左記の資格に対し、_x000a_１年以上の経験がある場合は_x000a_「１」以上の数字のみ記入_x000a_左記の資格に対し、_x000a_１年以上の経験がない場合_x000a_「０」を数字のみ記入" sqref="L11 L13 L15 L17 L19 L21 L23 L25 L27 L29 L31 L33 L35 L37 L39 L41 L43 L45 L47 L49 L51 L53 L55 L57 L59 L61 L63 L65 L67 L69 L71 L101 L103 L105 L107 L109 L111 L113 L115 L117 L119 L121 L123 L125 L127 L129" xr:uid="{BFA58AB5-F4B8-4D7E-B9FE-F66DCEB22600}"/>
    <dataValidation type="list" allowBlank="1" showInputMessage="1" showErrorMessage="1" promptTitle="入力時の注意（別紙要確認）" prompt="左記の資格に対し、_x000a_１年以上の経験がある場合は「有」_x000a_１年以上の経験がない場合は「無」_x000a_を記入してください。_x000a_２つ以上資格がある場合は_x000a_最も活用している資格について記入してください。" sqref="L10 L12 L14 L16 L18 L20 L22 L24 L26 L28 L30 L32 L34 L36 L38 L40 L42 L44 L46 L48 L50 L52 L54 L56 L58 L60 L62 L64 L66 L68 L70 L100 L102 L104 L106 L108 L110 L112 L114 L116 L120 L118 L122 L124 L126 L128" xr:uid="{1577B68D-81D7-4E69-BF37-0585BA9962CC}">
      <formula1>"有,無"</formula1>
    </dataValidation>
    <dataValidation allowBlank="1" showInputMessage="1" showErrorMessage="1" promptTitle="入力時の注意" prompt="ひと月に平均で何日ほっとに_x000a_従事するか記入してください。_x000a_※なお、他の施設と兼任する_x000a_場合、同じ方のひと月の_x000a_従事日数が31日間を_x000a_超えないよう注意してください。_x000a__x000a_" sqref="Q10 Q12 Q14 Q16 Q18 Q20 Q22 Q24 Q26 Q28 Q30 Q32 Q34 Q36 Q38 Q40 Q42 Q44 Q46 Q48 Q50 Q52 Q54 Q56 Q58 Q60 Q62 Q64 Q66 Q68 Q70 Q100 Q102 Q104 Q106 Q108 Q110 Q112 Q114 Q116 Q118 Q120 Q122 Q124 Q126 Q128" xr:uid="{14F59568-220B-4693-9C46-B863576646BB}"/>
    <dataValidation type="list" allowBlank="1" showInputMessage="1" showErrorMessage="1" promptTitle="入力不要" prompt="自動で入力されます。" sqref="E10:E131" xr:uid="{BD6B2463-5AAB-43F2-A6F1-3F56AE329138}">
      <formula1>"　,〇"</formula1>
    </dataValidation>
    <dataValidation allowBlank="1" showInputMessage="1" showErrorMessage="1" promptTitle="記入時の注意" prompt="特記事項がない場合_x000a_記入不要です。" sqref="N10:O129" xr:uid="{15007E72-29B4-426E-AD0D-38467B2463CF}"/>
  </dataValidations>
  <printOptions horizontalCentered="1"/>
  <pageMargins left="0.55118110236220474" right="0.39370078740157483" top="0.82677165354330717" bottom="0.59055118110236227" header="0.55118110236220474" footer="0.51181102362204722"/>
  <pageSetup paperSize="9" scale="40" orientation="landscape" horizontalDpi="300" verticalDpi="300" r:id="rId1"/>
  <headerFooter alignWithMargins="0">
    <oddHeader>&amp;F</oddHeader>
  </headerFooter>
  <rowBreaks count="1" manualBreakCount="1">
    <brk id="138" max="2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2-①</vt:lpstr>
      <vt:lpstr>【非表示】1‐⑦差し込み </vt:lpstr>
      <vt:lpstr>1-⑦</vt:lpstr>
      <vt:lpstr>【非表示】1‐⑧差し込み</vt:lpstr>
      <vt:lpstr>1-⑧</vt:lpstr>
      <vt:lpstr>2-③</vt:lpstr>
      <vt:lpstr>2-④</vt:lpstr>
      <vt:lpstr>'2-①'!OLE_LINK2</vt:lpstr>
      <vt:lpstr>'【非表示】1‐⑦差し込み '!Print_Area</vt:lpstr>
      <vt:lpstr>【非表示】1‐⑧差し込み!Print_Area</vt:lpstr>
      <vt:lpstr>'1-⑦'!Print_Area</vt:lpstr>
      <vt:lpstr>'1-⑧'!Print_Area</vt:lpstr>
      <vt:lpstr>'2-①'!Print_Area</vt:lpstr>
      <vt:lpstr>'2-③'!Print_Area</vt:lpstr>
      <vt:lpstr>'2-④'!Print_Area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2025-03-17T05:31:18Z</dcterms:modified>
</cp:coreProperties>
</file>